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402"/>
  <workbookPr defaultThemeVersion="124226"/>
  <mc:AlternateContent xmlns:mc="http://schemas.openxmlformats.org/markup-compatibility/2006">
    <mc:Choice Requires="x15">
      <x15ac:absPath xmlns:x15ac="http://schemas.microsoft.com/office/spreadsheetml/2010/11/ac" url="/Users/lucyjohnston/Documents/"/>
    </mc:Choice>
  </mc:AlternateContent>
  <xr:revisionPtr revIDLastSave="0" documentId="8_{0E876ED8-345C-DC43-9DDE-068E28D5AB20}" xr6:coauthVersionLast="47" xr6:coauthVersionMax="47" xr10:uidLastSave="{00000000-0000-0000-0000-000000000000}"/>
  <bookViews>
    <workbookView xWindow="0" yWindow="760" windowWidth="20720" windowHeight="13160" activeTab="1" xr2:uid="{00000000-000D-0000-FFFF-FFFF00000000}"/>
  </bookViews>
  <sheets>
    <sheet name="Good-Guide Home" sheetId="44" r:id="rId1"/>
    <sheet name="Country profile" sheetId="58" r:id="rId2"/>
    <sheet name="Sector data" sheetId="60" r:id="rId3"/>
    <sheet name="Main data table" sheetId="12" r:id="rId4"/>
    <sheet name="Classification of needs" sheetId="46" r:id="rId5"/>
    <sheet name="Data sources" sheetId="47" r:id="rId6"/>
    <sheet name="Methodology" sheetId="48" r:id="rId7"/>
    <sheet name="How to use the GG" sheetId="49" r:id="rId8"/>
    <sheet name="About us" sheetId="45" r:id="rId9"/>
    <sheet name="Data" sheetId="64" state="hidden" r:id="rId10"/>
    <sheet name="Countries" sheetId="7" state="hidden" r:id="rId11"/>
    <sheet name="Country codes" sheetId="15" state="hidden" r:id="rId12"/>
    <sheet name="Sectors and inds" sheetId="17" state="hidden" r:id="rId13"/>
    <sheet name="Country autotext a" sheetId="32" state="hidden" r:id="rId14"/>
    <sheet name="Country profile analysis a" sheetId="34" state="hidden" r:id="rId15"/>
    <sheet name="HDI" sheetId="33" state="hidden" r:id="rId16"/>
    <sheet name="Sector lookup names" sheetId="61" state="hidden" r:id="rId17"/>
  </sheets>
  <definedNames>
    <definedName name="Africa1s">#REF!</definedName>
    <definedName name="Africa2s">#REF!</definedName>
    <definedName name="AfricaUR">#REF!</definedName>
    <definedName name="Agriculture">#REF!</definedName>
    <definedName name="AgricultureSP">#REF!</definedName>
    <definedName name="Asia1s">#REF!</definedName>
    <definedName name="Asia2s">#REF!</definedName>
    <definedName name="AsiaUR">#REF!</definedName>
    <definedName name="Business">#REF!</definedName>
    <definedName name="Countries">Countries!$A$2:$A$197</definedName>
    <definedName name="CountriesHDIdata">Countries!$E$2:$F$197</definedName>
    <definedName name="CountryCodes">'Country codes'!$A$3:$C$205</definedName>
    <definedName name="Data">Data!$A$5:$J$3204</definedName>
    <definedName name="DataSources">'Data sources'!$A$4:$D$25</definedName>
    <definedName name="DataTableColumnNumbers">#REF!</definedName>
    <definedName name="DevNeedsRanks">'Country profile analysis a'!$B$11:$L$18</definedName>
    <definedName name="EconomicDevelopment">#REF!</definedName>
    <definedName name="EconomicDevelopmentRanks">'Country profile analysis a'!$B$11:$L$13</definedName>
    <definedName name="Education">#REF!</definedName>
    <definedName name="Employment">#REF!</definedName>
    <definedName name="Energy">#REF!</definedName>
    <definedName name="Environment">#REF!</definedName>
    <definedName name="Europe1s">#REF!</definedName>
    <definedName name="Europe2s">#REF!</definedName>
    <definedName name="EuropeUR">#REF!</definedName>
    <definedName name="Freedom">#REF!</definedName>
    <definedName name="Giving">#REF!</definedName>
    <definedName name="Global1s">#REF!</definedName>
    <definedName name="Global2s">#REF!</definedName>
    <definedName name="Global3s">#REF!</definedName>
    <definedName name="GlobalRank">#REF!</definedName>
    <definedName name="Governance">#REF!</definedName>
    <definedName name="HDI">HDI!$A$13:$K$199</definedName>
    <definedName name="Health">#REF!</definedName>
    <definedName name="HumanNeedsRanks">'Country profile analysis a'!$B$3:$L$9</definedName>
    <definedName name="LAC1s">#REF!</definedName>
    <definedName name="LAC2s">#REF!</definedName>
    <definedName name="LACUR">#REF!</definedName>
    <definedName name="MainDataTable">'Main data table'!$C$7:$CO$206</definedName>
    <definedName name="MaslowsWeights">#REF!</definedName>
    <definedName name="Medals">#REF!</definedName>
    <definedName name="Media">#REF!</definedName>
    <definedName name="NA1s">#REF!</definedName>
    <definedName name="NA2s">#REF!</definedName>
    <definedName name="NeedsClasses">#REF!</definedName>
    <definedName name="NeedsGraphData">'Country profile analysis a'!$A$30:$E$44</definedName>
    <definedName name="NeedsRank">#REF!</definedName>
    <definedName name="NorthAmericaUR">#REF!</definedName>
    <definedName name="Nutrition">#REF!</definedName>
    <definedName name="Oceania1s">#REF!</definedName>
    <definedName name="Oceania2s">#REF!</definedName>
    <definedName name="OceaniaUR">#REF!</definedName>
    <definedName name="Poverty">#REF!</definedName>
    <definedName name="Regions">#REF!</definedName>
    <definedName name="Research">#REF!</definedName>
    <definedName name="SectorData">'Sector data'!$A$216:$G$415</definedName>
    <definedName name="SectorGeoData">#REF!</definedName>
    <definedName name="SectorIndicators">'Sectors and inds'!$A$2:$D$16</definedName>
    <definedName name="SectorLookupNames">'Sector lookup names'!$A$4:$B$24</definedName>
    <definedName name="SelectField">#REF!</definedName>
    <definedName name="SelectFieldSecGeoData">#REF!</definedName>
    <definedName name="SelectSector">'Sectors and inds'!$A$2:$A$16</definedName>
    <definedName name="WS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34" l="1"/>
  <c r="L16" i="34"/>
  <c r="L15" i="34"/>
  <c r="L14" i="34"/>
  <c r="B9" i="60"/>
  <c r="B8" i="60"/>
  <c r="B7" i="60"/>
  <c r="B6" i="60"/>
  <c r="A44" i="58"/>
  <c r="A31" i="58"/>
  <c r="A2203" i="64"/>
  <c r="A784" i="64"/>
  <c r="A752" i="64"/>
  <c r="A592" i="64"/>
  <c r="A560" i="64"/>
  <c r="A400" i="64"/>
  <c r="A368" i="64"/>
  <c r="A360" i="64"/>
  <c r="A352" i="64"/>
  <c r="A344" i="64"/>
  <c r="A336" i="64"/>
  <c r="A328" i="64"/>
  <c r="A204" i="64"/>
  <c r="A203" i="64"/>
  <c r="A202" i="64"/>
  <c r="A201" i="64"/>
  <c r="A200" i="64"/>
  <c r="A199" i="64"/>
  <c r="A198" i="64"/>
  <c r="A197" i="64"/>
  <c r="A196" i="64"/>
  <c r="A195" i="64"/>
  <c r="A194" i="64"/>
  <c r="A193" i="64"/>
  <c r="A192" i="64"/>
  <c r="A191" i="64"/>
  <c r="A190" i="64"/>
  <c r="A189" i="64"/>
  <c r="A188" i="64"/>
  <c r="A187" i="64"/>
  <c r="A186" i="64"/>
  <c r="A185" i="64"/>
  <c r="A184" i="64"/>
  <c r="A183" i="64"/>
  <c r="A182" i="64"/>
  <c r="A181" i="64"/>
  <c r="A180" i="64"/>
  <c r="A179" i="64"/>
  <c r="A178" i="64"/>
  <c r="A177" i="64"/>
  <c r="A176" i="64"/>
  <c r="A175" i="64"/>
  <c r="A174" i="64"/>
  <c r="A173" i="64"/>
  <c r="A172" i="64"/>
  <c r="A171" i="64"/>
  <c r="A170" i="64"/>
  <c r="A169" i="64"/>
  <c r="A168" i="64"/>
  <c r="A167" i="64"/>
  <c r="A166" i="64"/>
  <c r="A165" i="64"/>
  <c r="A164" i="64"/>
  <c r="A163" i="64"/>
  <c r="A162" i="64"/>
  <c r="A161" i="64"/>
  <c r="A160" i="64"/>
  <c r="A159" i="64"/>
  <c r="A158" i="64"/>
  <c r="A157" i="64"/>
  <c r="A156" i="64"/>
  <c r="A155" i="64"/>
  <c r="A154" i="64"/>
  <c r="A153" i="64"/>
  <c r="A152" i="64"/>
  <c r="A151" i="64"/>
  <c r="A150" i="64"/>
  <c r="A149" i="64"/>
  <c r="A148" i="64"/>
  <c r="A147" i="64"/>
  <c r="A146" i="64"/>
  <c r="A145" i="64"/>
  <c r="A144" i="64"/>
  <c r="A143" i="64"/>
  <c r="A142" i="64"/>
  <c r="A141" i="64"/>
  <c r="A140" i="64"/>
  <c r="A139" i="64"/>
  <c r="A138" i="64"/>
  <c r="A137" i="64"/>
  <c r="A136" i="64"/>
  <c r="A135" i="64"/>
  <c r="A134" i="64"/>
  <c r="A133" i="64"/>
  <c r="A132" i="64"/>
  <c r="A131" i="64"/>
  <c r="A130" i="64"/>
  <c r="A129" i="64"/>
  <c r="A128" i="64"/>
  <c r="A127" i="64"/>
  <c r="A126" i="64"/>
  <c r="A125" i="64"/>
  <c r="A124" i="64"/>
  <c r="A123" i="64"/>
  <c r="A122" i="64"/>
  <c r="A121" i="64"/>
  <c r="A120" i="64"/>
  <c r="A119" i="64"/>
  <c r="A118" i="64"/>
  <c r="A117" i="64"/>
  <c r="A116" i="64"/>
  <c r="A115" i="64"/>
  <c r="A114" i="64"/>
  <c r="A113" i="64"/>
  <c r="A112" i="64"/>
  <c r="A111" i="64"/>
  <c r="A110" i="64"/>
  <c r="A109" i="64"/>
  <c r="A108" i="64"/>
  <c r="A107" i="64"/>
  <c r="A106" i="64"/>
  <c r="A105" i="64"/>
  <c r="A104" i="64"/>
  <c r="A103" i="64"/>
  <c r="A102" i="64"/>
  <c r="A101" i="64"/>
  <c r="A100" i="64"/>
  <c r="A99" i="64"/>
  <c r="A98" i="64"/>
  <c r="A97" i="64"/>
  <c r="A96" i="64"/>
  <c r="A95" i="64"/>
  <c r="A94" i="64"/>
  <c r="A93" i="64"/>
  <c r="A92" i="64"/>
  <c r="A91" i="64"/>
  <c r="A90" i="64"/>
  <c r="A89" i="64"/>
  <c r="A88" i="64"/>
  <c r="A87" i="64"/>
  <c r="A86" i="64"/>
  <c r="A85" i="64"/>
  <c r="A84" i="64"/>
  <c r="A83" i="64"/>
  <c r="A82" i="64"/>
  <c r="A81" i="64"/>
  <c r="A80" i="64"/>
  <c r="A79" i="64"/>
  <c r="A78" i="64"/>
  <c r="A77" i="64"/>
  <c r="A76" i="64"/>
  <c r="A75" i="64"/>
  <c r="A74" i="64"/>
  <c r="A73" i="64"/>
  <c r="A72" i="64"/>
  <c r="A71" i="64"/>
  <c r="A70" i="64"/>
  <c r="A69" i="64"/>
  <c r="A68" i="64"/>
  <c r="A67" i="64"/>
  <c r="A66" i="64"/>
  <c r="A65" i="64"/>
  <c r="A64" i="64"/>
  <c r="A63" i="64"/>
  <c r="A62" i="64"/>
  <c r="A61" i="64"/>
  <c r="A60" i="64"/>
  <c r="A59" i="64"/>
  <c r="A58" i="64"/>
  <c r="A57" i="64"/>
  <c r="A56" i="64"/>
  <c r="A55" i="64"/>
  <c r="A54" i="64"/>
  <c r="A53" i="64"/>
  <c r="A52" i="64"/>
  <c r="A51" i="64"/>
  <c r="A50" i="64"/>
  <c r="A49" i="64"/>
  <c r="A48" i="64"/>
  <c r="A47" i="64"/>
  <c r="A46" i="64"/>
  <c r="A45" i="64"/>
  <c r="A44" i="64"/>
  <c r="A43" i="64"/>
  <c r="A42" i="64"/>
  <c r="A41" i="64"/>
  <c r="A40" i="64"/>
  <c r="A39" i="64"/>
  <c r="A38" i="64"/>
  <c r="A37" i="64"/>
  <c r="A36" i="64"/>
  <c r="A35" i="64"/>
  <c r="A34" i="64"/>
  <c r="A33" i="64"/>
  <c r="A32" i="64"/>
  <c r="A31" i="64"/>
  <c r="A30" i="64"/>
  <c r="A29" i="64"/>
  <c r="A28" i="64"/>
  <c r="A27" i="64"/>
  <c r="A26" i="64"/>
  <c r="A25" i="64"/>
  <c r="A24" i="64"/>
  <c r="A23" i="64"/>
  <c r="A22" i="64"/>
  <c r="A21" i="64"/>
  <c r="A20" i="64"/>
  <c r="A19" i="64"/>
  <c r="A18" i="64"/>
  <c r="A17" i="64"/>
  <c r="A16" i="64"/>
  <c r="A15" i="64"/>
  <c r="A14" i="64"/>
  <c r="A13" i="64"/>
  <c r="A12" i="64"/>
  <c r="A11" i="64"/>
  <c r="A10" i="64"/>
  <c r="A9" i="64"/>
  <c r="A8" i="64"/>
  <c r="A7" i="64"/>
  <c r="A6" i="64"/>
  <c r="A5" i="64"/>
  <c r="D601" i="64"/>
  <c r="B591" i="64"/>
  <c r="B791" i="64" s="1"/>
  <c r="B991" i="64" s="1"/>
  <c r="B1191" i="64" s="1"/>
  <c r="B1391" i="64" s="1"/>
  <c r="B1591" i="64" s="1"/>
  <c r="B1791" i="64" s="1"/>
  <c r="B1991" i="64" s="1"/>
  <c r="B2191" i="64" s="1"/>
  <c r="B2391" i="64" s="1"/>
  <c r="B2591" i="64" s="1"/>
  <c r="B2791" i="64" s="1"/>
  <c r="B2991" i="64" s="1"/>
  <c r="B3191" i="64" s="1"/>
  <c r="C588" i="64"/>
  <c r="C788" i="64" s="1"/>
  <c r="C988" i="64" s="1"/>
  <c r="C1188" i="64" s="1"/>
  <c r="C1388" i="64" s="1"/>
  <c r="C1588" i="64" s="1"/>
  <c r="C1788" i="64" s="1"/>
  <c r="C1988" i="64" s="1"/>
  <c r="C2188" i="64" s="1"/>
  <c r="C2388" i="64" s="1"/>
  <c r="C2588" i="64" s="1"/>
  <c r="C2788" i="64" s="1"/>
  <c r="C2988" i="64" s="1"/>
  <c r="C3188" i="64" s="1"/>
  <c r="C580" i="64"/>
  <c r="C780" i="64" s="1"/>
  <c r="C980" i="64" s="1"/>
  <c r="C1180" i="64" s="1"/>
  <c r="C1380" i="64" s="1"/>
  <c r="C1580" i="64" s="1"/>
  <c r="C1780" i="64" s="1"/>
  <c r="C1980" i="64" s="1"/>
  <c r="C2180" i="64" s="1"/>
  <c r="C2380" i="64" s="1"/>
  <c r="C2580" i="64" s="1"/>
  <c r="C2780" i="64" s="1"/>
  <c r="C2980" i="64" s="1"/>
  <c r="C3180" i="64" s="1"/>
  <c r="D569" i="64"/>
  <c r="B567" i="64"/>
  <c r="B767" i="64" s="1"/>
  <c r="B967" i="64" s="1"/>
  <c r="B1167" i="64" s="1"/>
  <c r="B1367" i="64" s="1"/>
  <c r="B1567" i="64" s="1"/>
  <c r="B1767" i="64" s="1"/>
  <c r="B1967" i="64" s="1"/>
  <c r="B2167" i="64" s="1"/>
  <c r="B2367" i="64" s="1"/>
  <c r="B2567" i="64" s="1"/>
  <c r="B2767" i="64" s="1"/>
  <c r="B2967" i="64" s="1"/>
  <c r="B3167" i="64" s="1"/>
  <c r="B559" i="64"/>
  <c r="B759" i="64" s="1"/>
  <c r="B959" i="64" s="1"/>
  <c r="B1159" i="64" s="1"/>
  <c r="B1359" i="64" s="1"/>
  <c r="B1559" i="64" s="1"/>
  <c r="B1759" i="64" s="1"/>
  <c r="B1959" i="64" s="1"/>
  <c r="B2159" i="64" s="1"/>
  <c r="B2359" i="64" s="1"/>
  <c r="B2559" i="64" s="1"/>
  <c r="B2759" i="64" s="1"/>
  <c r="B2959" i="64" s="1"/>
  <c r="B3159" i="64" s="1"/>
  <c r="C548" i="64"/>
  <c r="C748" i="64" s="1"/>
  <c r="C948" i="64" s="1"/>
  <c r="C1148" i="64" s="1"/>
  <c r="C1348" i="64" s="1"/>
  <c r="C1548" i="64" s="1"/>
  <c r="C1748" i="64" s="1"/>
  <c r="C1948" i="64" s="1"/>
  <c r="C2148" i="64" s="1"/>
  <c r="C2348" i="64" s="1"/>
  <c r="C2548" i="64" s="1"/>
  <c r="C2748" i="64" s="1"/>
  <c r="C2948" i="64" s="1"/>
  <c r="C3148" i="64" s="1"/>
  <c r="D545" i="64"/>
  <c r="D537" i="64"/>
  <c r="B527" i="64"/>
  <c r="B727" i="64" s="1"/>
  <c r="B927" i="64" s="1"/>
  <c r="B1127" i="64" s="1"/>
  <c r="B1327" i="64" s="1"/>
  <c r="B1527" i="64" s="1"/>
  <c r="B1727" i="64" s="1"/>
  <c r="B1927" i="64" s="1"/>
  <c r="B2127" i="64" s="1"/>
  <c r="B2327" i="64" s="1"/>
  <c r="B2527" i="64" s="1"/>
  <c r="B2727" i="64" s="1"/>
  <c r="B2927" i="64" s="1"/>
  <c r="B3127" i="64" s="1"/>
  <c r="C524" i="64"/>
  <c r="C724" i="64" s="1"/>
  <c r="C924" i="64" s="1"/>
  <c r="C1124" i="64" s="1"/>
  <c r="C1324" i="64" s="1"/>
  <c r="C1524" i="64" s="1"/>
  <c r="C1724" i="64" s="1"/>
  <c r="C1924" i="64" s="1"/>
  <c r="C2124" i="64" s="1"/>
  <c r="C2324" i="64" s="1"/>
  <c r="C2524" i="64" s="1"/>
  <c r="C2724" i="64" s="1"/>
  <c r="C2924" i="64" s="1"/>
  <c r="C3124" i="64" s="1"/>
  <c r="C516" i="64"/>
  <c r="C716" i="64" s="1"/>
  <c r="C916" i="64" s="1"/>
  <c r="C1116" i="64" s="1"/>
  <c r="C1316" i="64" s="1"/>
  <c r="C1516" i="64" s="1"/>
  <c r="C1716" i="64" s="1"/>
  <c r="C1916" i="64" s="1"/>
  <c r="C2116" i="64" s="1"/>
  <c r="C2316" i="64" s="1"/>
  <c r="C2516" i="64" s="1"/>
  <c r="C2716" i="64" s="1"/>
  <c r="C2916" i="64" s="1"/>
  <c r="C3116" i="64" s="1"/>
  <c r="D505" i="64"/>
  <c r="B503" i="64"/>
  <c r="B703" i="64" s="1"/>
  <c r="B903" i="64" s="1"/>
  <c r="B1103" i="64" s="1"/>
  <c r="B1303" i="64" s="1"/>
  <c r="B1503" i="64" s="1"/>
  <c r="B1703" i="64" s="1"/>
  <c r="B1903" i="64" s="1"/>
  <c r="B2103" i="64" s="1"/>
  <c r="B2303" i="64" s="1"/>
  <c r="B2503" i="64" s="1"/>
  <c r="B2703" i="64" s="1"/>
  <c r="B2903" i="64" s="1"/>
  <c r="B3103" i="64" s="1"/>
  <c r="B495" i="64"/>
  <c r="B695" i="64" s="1"/>
  <c r="B895" i="64" s="1"/>
  <c r="B1095" i="64" s="1"/>
  <c r="B1295" i="64" s="1"/>
  <c r="B1495" i="64" s="1"/>
  <c r="B1695" i="64" s="1"/>
  <c r="B1895" i="64" s="1"/>
  <c r="B2095" i="64" s="1"/>
  <c r="B2295" i="64" s="1"/>
  <c r="B2495" i="64" s="1"/>
  <c r="B2695" i="64" s="1"/>
  <c r="B2895" i="64" s="1"/>
  <c r="B3095" i="64" s="1"/>
  <c r="C484" i="64"/>
  <c r="C684" i="64" s="1"/>
  <c r="C884" i="64" s="1"/>
  <c r="C1084" i="64" s="1"/>
  <c r="C1284" i="64" s="1"/>
  <c r="C1484" i="64" s="1"/>
  <c r="C1684" i="64" s="1"/>
  <c r="C1884" i="64" s="1"/>
  <c r="C2084" i="64" s="1"/>
  <c r="C2284" i="64" s="1"/>
  <c r="C2484" i="64" s="1"/>
  <c r="C2684" i="64" s="1"/>
  <c r="C2884" i="64" s="1"/>
  <c r="C3084" i="64" s="1"/>
  <c r="D481" i="64"/>
  <c r="D473" i="64"/>
  <c r="B463" i="64"/>
  <c r="B663" i="64" s="1"/>
  <c r="B863" i="64" s="1"/>
  <c r="B1063" i="64" s="1"/>
  <c r="B1263" i="64" s="1"/>
  <c r="B1463" i="64" s="1"/>
  <c r="B1663" i="64" s="1"/>
  <c r="B1863" i="64" s="1"/>
  <c r="B2063" i="64" s="1"/>
  <c r="B2263" i="64" s="1"/>
  <c r="B2463" i="64" s="1"/>
  <c r="B2663" i="64" s="1"/>
  <c r="B2863" i="64" s="1"/>
  <c r="B3063" i="64" s="1"/>
  <c r="C460" i="64"/>
  <c r="C660" i="64" s="1"/>
  <c r="C860" i="64" s="1"/>
  <c r="C1060" i="64" s="1"/>
  <c r="C1260" i="64" s="1"/>
  <c r="C1460" i="64" s="1"/>
  <c r="C1660" i="64" s="1"/>
  <c r="C1860" i="64" s="1"/>
  <c r="C2060" i="64" s="1"/>
  <c r="C2260" i="64" s="1"/>
  <c r="C2460" i="64" s="1"/>
  <c r="C2660" i="64" s="1"/>
  <c r="C2860" i="64" s="1"/>
  <c r="C3060" i="64" s="1"/>
  <c r="C452" i="64"/>
  <c r="C652" i="64" s="1"/>
  <c r="C852" i="64" s="1"/>
  <c r="C1052" i="64" s="1"/>
  <c r="C1252" i="64" s="1"/>
  <c r="C1452" i="64" s="1"/>
  <c r="C1652" i="64" s="1"/>
  <c r="C1852" i="64" s="1"/>
  <c r="C2052" i="64" s="1"/>
  <c r="C2252" i="64" s="1"/>
  <c r="C2452" i="64" s="1"/>
  <c r="C2652" i="64" s="1"/>
  <c r="C2852" i="64" s="1"/>
  <c r="C3052" i="64" s="1"/>
  <c r="D441" i="64"/>
  <c r="B439" i="64"/>
  <c r="B639" i="64" s="1"/>
  <c r="B839" i="64" s="1"/>
  <c r="B1039" i="64" s="1"/>
  <c r="B1239" i="64" s="1"/>
  <c r="B1439" i="64" s="1"/>
  <c r="B1639" i="64" s="1"/>
  <c r="B1839" i="64" s="1"/>
  <c r="B2039" i="64" s="1"/>
  <c r="B2239" i="64" s="1"/>
  <c r="B2439" i="64" s="1"/>
  <c r="B2639" i="64" s="1"/>
  <c r="B2839" i="64" s="1"/>
  <c r="B3039" i="64" s="1"/>
  <c r="B431" i="64"/>
  <c r="B631" i="64" s="1"/>
  <c r="B831" i="64" s="1"/>
  <c r="B1031" i="64" s="1"/>
  <c r="B1231" i="64" s="1"/>
  <c r="B1431" i="64" s="1"/>
  <c r="B1631" i="64" s="1"/>
  <c r="B1831" i="64" s="1"/>
  <c r="B2031" i="64" s="1"/>
  <c r="B2231" i="64" s="1"/>
  <c r="B2431" i="64" s="1"/>
  <c r="B2631" i="64" s="1"/>
  <c r="B2831" i="64" s="1"/>
  <c r="B3031" i="64" s="1"/>
  <c r="C420" i="64"/>
  <c r="C620" i="64" s="1"/>
  <c r="C820" i="64" s="1"/>
  <c r="C1020" i="64" s="1"/>
  <c r="C1220" i="64" s="1"/>
  <c r="C1420" i="64" s="1"/>
  <c r="C1620" i="64" s="1"/>
  <c r="C1820" i="64" s="1"/>
  <c r="C2020" i="64" s="1"/>
  <c r="C2220" i="64" s="1"/>
  <c r="C2420" i="64" s="1"/>
  <c r="C2620" i="64" s="1"/>
  <c r="C2820" i="64" s="1"/>
  <c r="C3020" i="64" s="1"/>
  <c r="D417" i="64"/>
  <c r="D409" i="64"/>
  <c r="D404" i="64"/>
  <c r="C404" i="64"/>
  <c r="C604" i="64" s="1"/>
  <c r="C804" i="64" s="1"/>
  <c r="C1004" i="64" s="1"/>
  <c r="C1204" i="64" s="1"/>
  <c r="C1404" i="64" s="1"/>
  <c r="C1604" i="64" s="1"/>
  <c r="C1804" i="64" s="1"/>
  <c r="C2004" i="64" s="1"/>
  <c r="C2204" i="64" s="1"/>
  <c r="C2404" i="64" s="1"/>
  <c r="C2604" i="64" s="1"/>
  <c r="C2804" i="64" s="1"/>
  <c r="C3004" i="64" s="1"/>
  <c r="C3204" i="64" s="1"/>
  <c r="B404" i="64"/>
  <c r="B604" i="64" s="1"/>
  <c r="B804" i="64" s="1"/>
  <c r="B1004" i="64" s="1"/>
  <c r="B1204" i="64" s="1"/>
  <c r="B1404" i="64" s="1"/>
  <c r="B1604" i="64" s="1"/>
  <c r="B1804" i="64" s="1"/>
  <c r="B2004" i="64" s="1"/>
  <c r="B2204" i="64" s="1"/>
  <c r="B2404" i="64" s="1"/>
  <c r="B2604" i="64" s="1"/>
  <c r="B2804" i="64" s="1"/>
  <c r="B3004" i="64" s="1"/>
  <c r="B3204" i="64" s="1"/>
  <c r="D403" i="64"/>
  <c r="D603" i="64" s="1"/>
  <c r="D803" i="64" s="1"/>
  <c r="D1003" i="64" s="1"/>
  <c r="D1203" i="64" s="1"/>
  <c r="D1403" i="64" s="1"/>
  <c r="D1603" i="64" s="1"/>
  <c r="D1803" i="64" s="1"/>
  <c r="D2003" i="64" s="1"/>
  <c r="D2203" i="64" s="1"/>
  <c r="D2403" i="64" s="1"/>
  <c r="D2603" i="64" s="1"/>
  <c r="D2803" i="64" s="1"/>
  <c r="D3003" i="64" s="1"/>
  <c r="D3203" i="64" s="1"/>
  <c r="A3203" i="64" s="1"/>
  <c r="C403" i="64"/>
  <c r="C603" i="64" s="1"/>
  <c r="C803" i="64" s="1"/>
  <c r="C1003" i="64" s="1"/>
  <c r="C1203" i="64" s="1"/>
  <c r="C1403" i="64" s="1"/>
  <c r="C1603" i="64" s="1"/>
  <c r="C1803" i="64" s="1"/>
  <c r="C2003" i="64" s="1"/>
  <c r="C2203" i="64" s="1"/>
  <c r="C2403" i="64" s="1"/>
  <c r="C2603" i="64" s="1"/>
  <c r="C2803" i="64" s="1"/>
  <c r="C3003" i="64" s="1"/>
  <c r="C3203" i="64" s="1"/>
  <c r="B403" i="64"/>
  <c r="B603" i="64" s="1"/>
  <c r="B803" i="64" s="1"/>
  <c r="B1003" i="64" s="1"/>
  <c r="B1203" i="64" s="1"/>
  <c r="B1403" i="64" s="1"/>
  <c r="B1603" i="64" s="1"/>
  <c r="B1803" i="64" s="1"/>
  <c r="B2003" i="64" s="1"/>
  <c r="B2203" i="64" s="1"/>
  <c r="B2403" i="64" s="1"/>
  <c r="B2603" i="64" s="1"/>
  <c r="B2803" i="64" s="1"/>
  <c r="B3003" i="64" s="1"/>
  <c r="B3203" i="64" s="1"/>
  <c r="D402" i="64"/>
  <c r="C402" i="64"/>
  <c r="C602" i="64" s="1"/>
  <c r="C802" i="64" s="1"/>
  <c r="C1002" i="64" s="1"/>
  <c r="C1202" i="64" s="1"/>
  <c r="C1402" i="64" s="1"/>
  <c r="C1602" i="64" s="1"/>
  <c r="C1802" i="64" s="1"/>
  <c r="C2002" i="64" s="1"/>
  <c r="C2202" i="64" s="1"/>
  <c r="C2402" i="64" s="1"/>
  <c r="C2602" i="64" s="1"/>
  <c r="C2802" i="64" s="1"/>
  <c r="C3002" i="64" s="1"/>
  <c r="C3202" i="64" s="1"/>
  <c r="B402" i="64"/>
  <c r="B602" i="64" s="1"/>
  <c r="B802" i="64" s="1"/>
  <c r="B1002" i="64" s="1"/>
  <c r="B1202" i="64" s="1"/>
  <c r="B1402" i="64" s="1"/>
  <c r="B1602" i="64" s="1"/>
  <c r="B1802" i="64" s="1"/>
  <c r="B2002" i="64" s="1"/>
  <c r="B2202" i="64" s="1"/>
  <c r="B2402" i="64" s="1"/>
  <c r="B2602" i="64" s="1"/>
  <c r="B2802" i="64" s="1"/>
  <c r="B3002" i="64" s="1"/>
  <c r="B3202" i="64" s="1"/>
  <c r="D401" i="64"/>
  <c r="A401" i="64" s="1"/>
  <c r="C401" i="64"/>
  <c r="C601" i="64" s="1"/>
  <c r="C801" i="64" s="1"/>
  <c r="C1001" i="64" s="1"/>
  <c r="C1201" i="64" s="1"/>
  <c r="C1401" i="64" s="1"/>
  <c r="C1601" i="64" s="1"/>
  <c r="C1801" i="64" s="1"/>
  <c r="C2001" i="64" s="1"/>
  <c r="C2201" i="64" s="1"/>
  <c r="C2401" i="64" s="1"/>
  <c r="C2601" i="64" s="1"/>
  <c r="C2801" i="64" s="1"/>
  <c r="C3001" i="64" s="1"/>
  <c r="C3201" i="64" s="1"/>
  <c r="B401" i="64"/>
  <c r="B601" i="64" s="1"/>
  <c r="B801" i="64" s="1"/>
  <c r="B1001" i="64" s="1"/>
  <c r="B1201" i="64" s="1"/>
  <c r="B1401" i="64" s="1"/>
  <c r="B1601" i="64" s="1"/>
  <c r="B1801" i="64" s="1"/>
  <c r="B2001" i="64" s="1"/>
  <c r="B2201" i="64" s="1"/>
  <c r="B2401" i="64" s="1"/>
  <c r="B2601" i="64" s="1"/>
  <c r="B2801" i="64" s="1"/>
  <c r="B3001" i="64" s="1"/>
  <c r="B3201" i="64" s="1"/>
  <c r="D400" i="64"/>
  <c r="D600" i="64" s="1"/>
  <c r="D800" i="64" s="1"/>
  <c r="D1000" i="64" s="1"/>
  <c r="C400" i="64"/>
  <c r="C600" i="64" s="1"/>
  <c r="C800" i="64" s="1"/>
  <c r="C1000" i="64" s="1"/>
  <c r="C1200" i="64" s="1"/>
  <c r="C1400" i="64" s="1"/>
  <c r="C1600" i="64" s="1"/>
  <c r="C1800" i="64" s="1"/>
  <c r="C2000" i="64" s="1"/>
  <c r="C2200" i="64" s="1"/>
  <c r="C2400" i="64" s="1"/>
  <c r="C2600" i="64" s="1"/>
  <c r="C2800" i="64" s="1"/>
  <c r="C3000" i="64" s="1"/>
  <c r="C3200" i="64" s="1"/>
  <c r="B400" i="64"/>
  <c r="B600" i="64" s="1"/>
  <c r="B800" i="64" s="1"/>
  <c r="B1000" i="64" s="1"/>
  <c r="B1200" i="64" s="1"/>
  <c r="B1400" i="64" s="1"/>
  <c r="B1600" i="64" s="1"/>
  <c r="B1800" i="64" s="1"/>
  <c r="B2000" i="64" s="1"/>
  <c r="B2200" i="64" s="1"/>
  <c r="B2400" i="64" s="1"/>
  <c r="B2600" i="64" s="1"/>
  <c r="B2800" i="64" s="1"/>
  <c r="B3000" i="64" s="1"/>
  <c r="B3200" i="64" s="1"/>
  <c r="D399" i="64"/>
  <c r="C399" i="64"/>
  <c r="C599" i="64" s="1"/>
  <c r="C799" i="64" s="1"/>
  <c r="C999" i="64" s="1"/>
  <c r="C1199" i="64" s="1"/>
  <c r="C1399" i="64" s="1"/>
  <c r="C1599" i="64" s="1"/>
  <c r="C1799" i="64" s="1"/>
  <c r="C1999" i="64" s="1"/>
  <c r="C2199" i="64" s="1"/>
  <c r="C2399" i="64" s="1"/>
  <c r="C2599" i="64" s="1"/>
  <c r="C2799" i="64" s="1"/>
  <c r="C2999" i="64" s="1"/>
  <c r="C3199" i="64" s="1"/>
  <c r="B399" i="64"/>
  <c r="B599" i="64" s="1"/>
  <c r="B799" i="64" s="1"/>
  <c r="B999" i="64" s="1"/>
  <c r="B1199" i="64" s="1"/>
  <c r="B1399" i="64" s="1"/>
  <c r="B1599" i="64" s="1"/>
  <c r="B1799" i="64" s="1"/>
  <c r="B1999" i="64" s="1"/>
  <c r="B2199" i="64" s="1"/>
  <c r="B2399" i="64" s="1"/>
  <c r="B2599" i="64" s="1"/>
  <c r="B2799" i="64" s="1"/>
  <c r="B2999" i="64" s="1"/>
  <c r="B3199" i="64" s="1"/>
  <c r="D398" i="64"/>
  <c r="C398" i="64"/>
  <c r="C598" i="64" s="1"/>
  <c r="C798" i="64" s="1"/>
  <c r="C998" i="64" s="1"/>
  <c r="C1198" i="64" s="1"/>
  <c r="C1398" i="64" s="1"/>
  <c r="C1598" i="64" s="1"/>
  <c r="C1798" i="64" s="1"/>
  <c r="C1998" i="64" s="1"/>
  <c r="C2198" i="64" s="1"/>
  <c r="C2398" i="64" s="1"/>
  <c r="C2598" i="64" s="1"/>
  <c r="C2798" i="64" s="1"/>
  <c r="C2998" i="64" s="1"/>
  <c r="C3198" i="64" s="1"/>
  <c r="B398" i="64"/>
  <c r="B598" i="64" s="1"/>
  <c r="B798" i="64" s="1"/>
  <c r="B998" i="64" s="1"/>
  <c r="B1198" i="64" s="1"/>
  <c r="B1398" i="64" s="1"/>
  <c r="B1598" i="64" s="1"/>
  <c r="B1798" i="64" s="1"/>
  <c r="B1998" i="64" s="1"/>
  <c r="B2198" i="64" s="1"/>
  <c r="B2398" i="64" s="1"/>
  <c r="B2598" i="64" s="1"/>
  <c r="B2798" i="64" s="1"/>
  <c r="B2998" i="64" s="1"/>
  <c r="B3198" i="64" s="1"/>
  <c r="D397" i="64"/>
  <c r="C397" i="64"/>
  <c r="C597" i="64" s="1"/>
  <c r="C797" i="64" s="1"/>
  <c r="C997" i="64" s="1"/>
  <c r="C1197" i="64" s="1"/>
  <c r="C1397" i="64" s="1"/>
  <c r="C1597" i="64" s="1"/>
  <c r="C1797" i="64" s="1"/>
  <c r="C1997" i="64" s="1"/>
  <c r="C2197" i="64" s="1"/>
  <c r="C2397" i="64" s="1"/>
  <c r="C2597" i="64" s="1"/>
  <c r="C2797" i="64" s="1"/>
  <c r="C2997" i="64" s="1"/>
  <c r="C3197" i="64" s="1"/>
  <c r="B397" i="64"/>
  <c r="B597" i="64" s="1"/>
  <c r="B797" i="64" s="1"/>
  <c r="B997" i="64" s="1"/>
  <c r="B1197" i="64" s="1"/>
  <c r="B1397" i="64" s="1"/>
  <c r="B1597" i="64" s="1"/>
  <c r="B1797" i="64" s="1"/>
  <c r="B1997" i="64" s="1"/>
  <c r="B2197" i="64" s="1"/>
  <c r="B2397" i="64" s="1"/>
  <c r="B2597" i="64" s="1"/>
  <c r="B2797" i="64" s="1"/>
  <c r="B2997" i="64" s="1"/>
  <c r="B3197" i="64" s="1"/>
  <c r="D396" i="64"/>
  <c r="C396" i="64"/>
  <c r="C596" i="64" s="1"/>
  <c r="C796" i="64" s="1"/>
  <c r="C996" i="64" s="1"/>
  <c r="C1196" i="64" s="1"/>
  <c r="C1396" i="64" s="1"/>
  <c r="C1596" i="64" s="1"/>
  <c r="C1796" i="64" s="1"/>
  <c r="C1996" i="64" s="1"/>
  <c r="C2196" i="64" s="1"/>
  <c r="C2396" i="64" s="1"/>
  <c r="C2596" i="64" s="1"/>
  <c r="C2796" i="64" s="1"/>
  <c r="C2996" i="64" s="1"/>
  <c r="C3196" i="64" s="1"/>
  <c r="B396" i="64"/>
  <c r="B596" i="64" s="1"/>
  <c r="B796" i="64" s="1"/>
  <c r="B996" i="64" s="1"/>
  <c r="B1196" i="64" s="1"/>
  <c r="B1396" i="64" s="1"/>
  <c r="B1596" i="64" s="1"/>
  <c r="B1796" i="64" s="1"/>
  <c r="B1996" i="64" s="1"/>
  <c r="B2196" i="64" s="1"/>
  <c r="B2396" i="64" s="1"/>
  <c r="B2596" i="64" s="1"/>
  <c r="B2796" i="64" s="1"/>
  <c r="B2996" i="64" s="1"/>
  <c r="B3196" i="64" s="1"/>
  <c r="D395" i="64"/>
  <c r="D595" i="64" s="1"/>
  <c r="D795" i="64" s="1"/>
  <c r="D995" i="64" s="1"/>
  <c r="D1195" i="64" s="1"/>
  <c r="D1395" i="64" s="1"/>
  <c r="D1595" i="64" s="1"/>
  <c r="D1795" i="64" s="1"/>
  <c r="D1995" i="64" s="1"/>
  <c r="D2195" i="64" s="1"/>
  <c r="D2395" i="64" s="1"/>
  <c r="D2595" i="64" s="1"/>
  <c r="D2795" i="64" s="1"/>
  <c r="D2995" i="64" s="1"/>
  <c r="D3195" i="64" s="1"/>
  <c r="A3195" i="64" s="1"/>
  <c r="C395" i="64"/>
  <c r="C595" i="64" s="1"/>
  <c r="C795" i="64" s="1"/>
  <c r="C995" i="64" s="1"/>
  <c r="C1195" i="64" s="1"/>
  <c r="C1395" i="64" s="1"/>
  <c r="C1595" i="64" s="1"/>
  <c r="C1795" i="64" s="1"/>
  <c r="C1995" i="64" s="1"/>
  <c r="C2195" i="64" s="1"/>
  <c r="C2395" i="64" s="1"/>
  <c r="C2595" i="64" s="1"/>
  <c r="C2795" i="64" s="1"/>
  <c r="C2995" i="64" s="1"/>
  <c r="C3195" i="64" s="1"/>
  <c r="B395" i="64"/>
  <c r="B595" i="64" s="1"/>
  <c r="B795" i="64" s="1"/>
  <c r="B995" i="64" s="1"/>
  <c r="B1195" i="64" s="1"/>
  <c r="B1395" i="64" s="1"/>
  <c r="B1595" i="64" s="1"/>
  <c r="B1795" i="64" s="1"/>
  <c r="B1995" i="64" s="1"/>
  <c r="B2195" i="64" s="1"/>
  <c r="B2395" i="64" s="1"/>
  <c r="B2595" i="64" s="1"/>
  <c r="B2795" i="64" s="1"/>
  <c r="B2995" i="64" s="1"/>
  <c r="B3195" i="64" s="1"/>
  <c r="D394" i="64"/>
  <c r="C394" i="64"/>
  <c r="C594" i="64" s="1"/>
  <c r="C794" i="64" s="1"/>
  <c r="C994" i="64" s="1"/>
  <c r="C1194" i="64" s="1"/>
  <c r="C1394" i="64" s="1"/>
  <c r="C1594" i="64" s="1"/>
  <c r="C1794" i="64" s="1"/>
  <c r="C1994" i="64" s="1"/>
  <c r="C2194" i="64" s="1"/>
  <c r="C2394" i="64" s="1"/>
  <c r="C2594" i="64" s="1"/>
  <c r="C2794" i="64" s="1"/>
  <c r="C2994" i="64" s="1"/>
  <c r="C3194" i="64" s="1"/>
  <c r="B394" i="64"/>
  <c r="B594" i="64" s="1"/>
  <c r="B794" i="64" s="1"/>
  <c r="B994" i="64" s="1"/>
  <c r="B1194" i="64" s="1"/>
  <c r="B1394" i="64" s="1"/>
  <c r="B1594" i="64" s="1"/>
  <c r="B1794" i="64" s="1"/>
  <c r="B1994" i="64" s="1"/>
  <c r="B2194" i="64" s="1"/>
  <c r="B2394" i="64" s="1"/>
  <c r="B2594" i="64" s="1"/>
  <c r="B2794" i="64" s="1"/>
  <c r="B2994" i="64" s="1"/>
  <c r="B3194" i="64" s="1"/>
  <c r="D393" i="64"/>
  <c r="A393" i="64" s="1"/>
  <c r="C393" i="64"/>
  <c r="C593" i="64" s="1"/>
  <c r="C793" i="64" s="1"/>
  <c r="C993" i="64" s="1"/>
  <c r="C1193" i="64" s="1"/>
  <c r="C1393" i="64" s="1"/>
  <c r="C1593" i="64" s="1"/>
  <c r="C1793" i="64" s="1"/>
  <c r="C1993" i="64" s="1"/>
  <c r="C2193" i="64" s="1"/>
  <c r="C2393" i="64" s="1"/>
  <c r="C2593" i="64" s="1"/>
  <c r="C2793" i="64" s="1"/>
  <c r="C2993" i="64" s="1"/>
  <c r="C3193" i="64" s="1"/>
  <c r="B393" i="64"/>
  <c r="B593" i="64" s="1"/>
  <c r="B793" i="64" s="1"/>
  <c r="B993" i="64" s="1"/>
  <c r="B1193" i="64" s="1"/>
  <c r="B1393" i="64" s="1"/>
  <c r="B1593" i="64" s="1"/>
  <c r="B1793" i="64" s="1"/>
  <c r="B1993" i="64" s="1"/>
  <c r="B2193" i="64" s="1"/>
  <c r="B2393" i="64" s="1"/>
  <c r="B2593" i="64" s="1"/>
  <c r="B2793" i="64" s="1"/>
  <c r="B2993" i="64" s="1"/>
  <c r="B3193" i="64" s="1"/>
  <c r="D392" i="64"/>
  <c r="D592" i="64" s="1"/>
  <c r="D792" i="64" s="1"/>
  <c r="D992" i="64" s="1"/>
  <c r="C392" i="64"/>
  <c r="C592" i="64" s="1"/>
  <c r="C792" i="64" s="1"/>
  <c r="C992" i="64" s="1"/>
  <c r="C1192" i="64" s="1"/>
  <c r="C1392" i="64" s="1"/>
  <c r="C1592" i="64" s="1"/>
  <c r="C1792" i="64" s="1"/>
  <c r="C1992" i="64" s="1"/>
  <c r="C2192" i="64" s="1"/>
  <c r="C2392" i="64" s="1"/>
  <c r="C2592" i="64" s="1"/>
  <c r="C2792" i="64" s="1"/>
  <c r="C2992" i="64" s="1"/>
  <c r="C3192" i="64" s="1"/>
  <c r="B392" i="64"/>
  <c r="B592" i="64" s="1"/>
  <c r="B792" i="64" s="1"/>
  <c r="B992" i="64" s="1"/>
  <c r="B1192" i="64" s="1"/>
  <c r="B1392" i="64" s="1"/>
  <c r="B1592" i="64" s="1"/>
  <c r="B1792" i="64" s="1"/>
  <c r="B1992" i="64" s="1"/>
  <c r="B2192" i="64" s="1"/>
  <c r="B2392" i="64" s="1"/>
  <c r="B2592" i="64" s="1"/>
  <c r="B2792" i="64" s="1"/>
  <c r="B2992" i="64" s="1"/>
  <c r="B3192" i="64" s="1"/>
  <c r="D391" i="64"/>
  <c r="C391" i="64"/>
  <c r="C591" i="64" s="1"/>
  <c r="C791" i="64" s="1"/>
  <c r="C991" i="64" s="1"/>
  <c r="C1191" i="64" s="1"/>
  <c r="C1391" i="64" s="1"/>
  <c r="C1591" i="64" s="1"/>
  <c r="C1791" i="64" s="1"/>
  <c r="C1991" i="64" s="1"/>
  <c r="C2191" i="64" s="1"/>
  <c r="C2391" i="64" s="1"/>
  <c r="C2591" i="64" s="1"/>
  <c r="C2791" i="64" s="1"/>
  <c r="C2991" i="64" s="1"/>
  <c r="C3191" i="64" s="1"/>
  <c r="B391" i="64"/>
  <c r="D390" i="64"/>
  <c r="C390" i="64"/>
  <c r="C590" i="64" s="1"/>
  <c r="C790" i="64" s="1"/>
  <c r="C990" i="64" s="1"/>
  <c r="C1190" i="64" s="1"/>
  <c r="C1390" i="64" s="1"/>
  <c r="C1590" i="64" s="1"/>
  <c r="C1790" i="64" s="1"/>
  <c r="C1990" i="64" s="1"/>
  <c r="C2190" i="64" s="1"/>
  <c r="C2390" i="64" s="1"/>
  <c r="C2590" i="64" s="1"/>
  <c r="C2790" i="64" s="1"/>
  <c r="C2990" i="64" s="1"/>
  <c r="C3190" i="64" s="1"/>
  <c r="B390" i="64"/>
  <c r="B590" i="64" s="1"/>
  <c r="B790" i="64" s="1"/>
  <c r="B990" i="64" s="1"/>
  <c r="B1190" i="64" s="1"/>
  <c r="B1390" i="64" s="1"/>
  <c r="B1590" i="64" s="1"/>
  <c r="B1790" i="64" s="1"/>
  <c r="B1990" i="64" s="1"/>
  <c r="B2190" i="64" s="1"/>
  <c r="B2390" i="64" s="1"/>
  <c r="B2590" i="64" s="1"/>
  <c r="B2790" i="64" s="1"/>
  <c r="B2990" i="64" s="1"/>
  <c r="B3190" i="64" s="1"/>
  <c r="D389" i="64"/>
  <c r="C389" i="64"/>
  <c r="C589" i="64" s="1"/>
  <c r="C789" i="64" s="1"/>
  <c r="C989" i="64" s="1"/>
  <c r="C1189" i="64" s="1"/>
  <c r="C1389" i="64" s="1"/>
  <c r="C1589" i="64" s="1"/>
  <c r="C1789" i="64" s="1"/>
  <c r="C1989" i="64" s="1"/>
  <c r="C2189" i="64" s="1"/>
  <c r="C2389" i="64" s="1"/>
  <c r="C2589" i="64" s="1"/>
  <c r="C2789" i="64" s="1"/>
  <c r="C2989" i="64" s="1"/>
  <c r="C3189" i="64" s="1"/>
  <c r="B389" i="64"/>
  <c r="B589" i="64" s="1"/>
  <c r="B789" i="64" s="1"/>
  <c r="B989" i="64" s="1"/>
  <c r="B1189" i="64" s="1"/>
  <c r="B1389" i="64" s="1"/>
  <c r="B1589" i="64" s="1"/>
  <c r="B1789" i="64" s="1"/>
  <c r="B1989" i="64" s="1"/>
  <c r="B2189" i="64" s="1"/>
  <c r="B2389" i="64" s="1"/>
  <c r="B2589" i="64" s="1"/>
  <c r="B2789" i="64" s="1"/>
  <c r="B2989" i="64" s="1"/>
  <c r="B3189" i="64" s="1"/>
  <c r="D388" i="64"/>
  <c r="C388" i="64"/>
  <c r="B388" i="64"/>
  <c r="B588" i="64" s="1"/>
  <c r="B788" i="64" s="1"/>
  <c r="B988" i="64" s="1"/>
  <c r="B1188" i="64" s="1"/>
  <c r="B1388" i="64" s="1"/>
  <c r="B1588" i="64" s="1"/>
  <c r="B1788" i="64" s="1"/>
  <c r="B1988" i="64" s="1"/>
  <c r="B2188" i="64" s="1"/>
  <c r="B2388" i="64" s="1"/>
  <c r="B2588" i="64" s="1"/>
  <c r="B2788" i="64" s="1"/>
  <c r="B2988" i="64" s="1"/>
  <c r="B3188" i="64" s="1"/>
  <c r="D387" i="64"/>
  <c r="D587" i="64" s="1"/>
  <c r="D787" i="64" s="1"/>
  <c r="D987" i="64" s="1"/>
  <c r="D1187" i="64" s="1"/>
  <c r="D1387" i="64" s="1"/>
  <c r="D1587" i="64" s="1"/>
  <c r="D1787" i="64" s="1"/>
  <c r="D1987" i="64" s="1"/>
  <c r="D2187" i="64" s="1"/>
  <c r="D2387" i="64" s="1"/>
  <c r="D2587" i="64" s="1"/>
  <c r="D2787" i="64" s="1"/>
  <c r="D2987" i="64" s="1"/>
  <c r="D3187" i="64" s="1"/>
  <c r="A3187" i="64" s="1"/>
  <c r="C387" i="64"/>
  <c r="C587" i="64" s="1"/>
  <c r="C787" i="64" s="1"/>
  <c r="C987" i="64" s="1"/>
  <c r="C1187" i="64" s="1"/>
  <c r="C1387" i="64" s="1"/>
  <c r="C1587" i="64" s="1"/>
  <c r="C1787" i="64" s="1"/>
  <c r="C1987" i="64" s="1"/>
  <c r="C2187" i="64" s="1"/>
  <c r="C2387" i="64" s="1"/>
  <c r="C2587" i="64" s="1"/>
  <c r="C2787" i="64" s="1"/>
  <c r="C2987" i="64" s="1"/>
  <c r="C3187" i="64" s="1"/>
  <c r="B387" i="64"/>
  <c r="B587" i="64" s="1"/>
  <c r="B787" i="64" s="1"/>
  <c r="B987" i="64" s="1"/>
  <c r="B1187" i="64" s="1"/>
  <c r="B1387" i="64" s="1"/>
  <c r="B1587" i="64" s="1"/>
  <c r="B1787" i="64" s="1"/>
  <c r="B1987" i="64" s="1"/>
  <c r="B2187" i="64" s="1"/>
  <c r="B2387" i="64" s="1"/>
  <c r="B2587" i="64" s="1"/>
  <c r="B2787" i="64" s="1"/>
  <c r="B2987" i="64" s="1"/>
  <c r="B3187" i="64" s="1"/>
  <c r="D386" i="64"/>
  <c r="C386" i="64"/>
  <c r="C586" i="64" s="1"/>
  <c r="C786" i="64" s="1"/>
  <c r="C986" i="64" s="1"/>
  <c r="C1186" i="64" s="1"/>
  <c r="C1386" i="64" s="1"/>
  <c r="C1586" i="64" s="1"/>
  <c r="C1786" i="64" s="1"/>
  <c r="C1986" i="64" s="1"/>
  <c r="C2186" i="64" s="1"/>
  <c r="C2386" i="64" s="1"/>
  <c r="C2586" i="64" s="1"/>
  <c r="C2786" i="64" s="1"/>
  <c r="C2986" i="64" s="1"/>
  <c r="C3186" i="64" s="1"/>
  <c r="B386" i="64"/>
  <c r="B586" i="64" s="1"/>
  <c r="B786" i="64" s="1"/>
  <c r="B986" i="64" s="1"/>
  <c r="B1186" i="64" s="1"/>
  <c r="B1386" i="64" s="1"/>
  <c r="B1586" i="64" s="1"/>
  <c r="B1786" i="64" s="1"/>
  <c r="B1986" i="64" s="1"/>
  <c r="B2186" i="64" s="1"/>
  <c r="B2386" i="64" s="1"/>
  <c r="B2586" i="64" s="1"/>
  <c r="B2786" i="64" s="1"/>
  <c r="B2986" i="64" s="1"/>
  <c r="B3186" i="64" s="1"/>
  <c r="D385" i="64"/>
  <c r="A385" i="64" s="1"/>
  <c r="C385" i="64"/>
  <c r="C585" i="64" s="1"/>
  <c r="C785" i="64" s="1"/>
  <c r="C985" i="64" s="1"/>
  <c r="C1185" i="64" s="1"/>
  <c r="C1385" i="64" s="1"/>
  <c r="C1585" i="64" s="1"/>
  <c r="C1785" i="64" s="1"/>
  <c r="C1985" i="64" s="1"/>
  <c r="C2185" i="64" s="1"/>
  <c r="C2385" i="64" s="1"/>
  <c r="C2585" i="64" s="1"/>
  <c r="C2785" i="64" s="1"/>
  <c r="C2985" i="64" s="1"/>
  <c r="C3185" i="64" s="1"/>
  <c r="B385" i="64"/>
  <c r="B585" i="64" s="1"/>
  <c r="B785" i="64" s="1"/>
  <c r="B985" i="64" s="1"/>
  <c r="B1185" i="64" s="1"/>
  <c r="B1385" i="64" s="1"/>
  <c r="B1585" i="64" s="1"/>
  <c r="B1785" i="64" s="1"/>
  <c r="B1985" i="64" s="1"/>
  <c r="B2185" i="64" s="1"/>
  <c r="B2385" i="64" s="1"/>
  <c r="B2585" i="64" s="1"/>
  <c r="B2785" i="64" s="1"/>
  <c r="B2985" i="64" s="1"/>
  <c r="B3185" i="64" s="1"/>
  <c r="D384" i="64"/>
  <c r="D584" i="64" s="1"/>
  <c r="D784" i="64" s="1"/>
  <c r="D984" i="64" s="1"/>
  <c r="C384" i="64"/>
  <c r="C584" i="64" s="1"/>
  <c r="C784" i="64" s="1"/>
  <c r="C984" i="64" s="1"/>
  <c r="C1184" i="64" s="1"/>
  <c r="C1384" i="64" s="1"/>
  <c r="C1584" i="64" s="1"/>
  <c r="C1784" i="64" s="1"/>
  <c r="C1984" i="64" s="1"/>
  <c r="C2184" i="64" s="1"/>
  <c r="C2384" i="64" s="1"/>
  <c r="C2584" i="64" s="1"/>
  <c r="C2784" i="64" s="1"/>
  <c r="C2984" i="64" s="1"/>
  <c r="C3184" i="64" s="1"/>
  <c r="B384" i="64"/>
  <c r="B584" i="64" s="1"/>
  <c r="B784" i="64" s="1"/>
  <c r="B984" i="64" s="1"/>
  <c r="B1184" i="64" s="1"/>
  <c r="B1384" i="64" s="1"/>
  <c r="B1584" i="64" s="1"/>
  <c r="B1784" i="64" s="1"/>
  <c r="B1984" i="64" s="1"/>
  <c r="B2184" i="64" s="1"/>
  <c r="B2384" i="64" s="1"/>
  <c r="B2584" i="64" s="1"/>
  <c r="B2784" i="64" s="1"/>
  <c r="B2984" i="64" s="1"/>
  <c r="B3184" i="64" s="1"/>
  <c r="D383" i="64"/>
  <c r="C383" i="64"/>
  <c r="C583" i="64" s="1"/>
  <c r="C783" i="64" s="1"/>
  <c r="C983" i="64" s="1"/>
  <c r="C1183" i="64" s="1"/>
  <c r="C1383" i="64" s="1"/>
  <c r="C1583" i="64" s="1"/>
  <c r="C1783" i="64" s="1"/>
  <c r="C1983" i="64" s="1"/>
  <c r="C2183" i="64" s="1"/>
  <c r="C2383" i="64" s="1"/>
  <c r="C2583" i="64" s="1"/>
  <c r="C2783" i="64" s="1"/>
  <c r="C2983" i="64" s="1"/>
  <c r="C3183" i="64" s="1"/>
  <c r="B383" i="64"/>
  <c r="B583" i="64" s="1"/>
  <c r="B783" i="64" s="1"/>
  <c r="B983" i="64" s="1"/>
  <c r="B1183" i="64" s="1"/>
  <c r="B1383" i="64" s="1"/>
  <c r="B1583" i="64" s="1"/>
  <c r="B1783" i="64" s="1"/>
  <c r="B1983" i="64" s="1"/>
  <c r="B2183" i="64" s="1"/>
  <c r="B2383" i="64" s="1"/>
  <c r="B2583" i="64" s="1"/>
  <c r="B2783" i="64" s="1"/>
  <c r="B2983" i="64" s="1"/>
  <c r="B3183" i="64" s="1"/>
  <c r="D382" i="64"/>
  <c r="C382" i="64"/>
  <c r="C582" i="64" s="1"/>
  <c r="C782" i="64" s="1"/>
  <c r="C982" i="64" s="1"/>
  <c r="C1182" i="64" s="1"/>
  <c r="C1382" i="64" s="1"/>
  <c r="C1582" i="64" s="1"/>
  <c r="C1782" i="64" s="1"/>
  <c r="C1982" i="64" s="1"/>
  <c r="C2182" i="64" s="1"/>
  <c r="C2382" i="64" s="1"/>
  <c r="C2582" i="64" s="1"/>
  <c r="C2782" i="64" s="1"/>
  <c r="C2982" i="64" s="1"/>
  <c r="C3182" i="64" s="1"/>
  <c r="B382" i="64"/>
  <c r="B582" i="64" s="1"/>
  <c r="B782" i="64" s="1"/>
  <c r="B982" i="64" s="1"/>
  <c r="B1182" i="64" s="1"/>
  <c r="B1382" i="64" s="1"/>
  <c r="B1582" i="64" s="1"/>
  <c r="B1782" i="64" s="1"/>
  <c r="B1982" i="64" s="1"/>
  <c r="B2182" i="64" s="1"/>
  <c r="B2382" i="64" s="1"/>
  <c r="B2582" i="64" s="1"/>
  <c r="B2782" i="64" s="1"/>
  <c r="B2982" i="64" s="1"/>
  <c r="B3182" i="64" s="1"/>
  <c r="D381" i="64"/>
  <c r="C381" i="64"/>
  <c r="C581" i="64" s="1"/>
  <c r="C781" i="64" s="1"/>
  <c r="C981" i="64" s="1"/>
  <c r="C1181" i="64" s="1"/>
  <c r="C1381" i="64" s="1"/>
  <c r="C1581" i="64" s="1"/>
  <c r="C1781" i="64" s="1"/>
  <c r="C1981" i="64" s="1"/>
  <c r="C2181" i="64" s="1"/>
  <c r="C2381" i="64" s="1"/>
  <c r="C2581" i="64" s="1"/>
  <c r="C2781" i="64" s="1"/>
  <c r="C2981" i="64" s="1"/>
  <c r="C3181" i="64" s="1"/>
  <c r="B381" i="64"/>
  <c r="B581" i="64" s="1"/>
  <c r="B781" i="64" s="1"/>
  <c r="B981" i="64" s="1"/>
  <c r="B1181" i="64" s="1"/>
  <c r="B1381" i="64" s="1"/>
  <c r="B1581" i="64" s="1"/>
  <c r="B1781" i="64" s="1"/>
  <c r="B1981" i="64" s="1"/>
  <c r="B2181" i="64" s="1"/>
  <c r="B2381" i="64" s="1"/>
  <c r="B2581" i="64" s="1"/>
  <c r="B2781" i="64" s="1"/>
  <c r="B2981" i="64" s="1"/>
  <c r="B3181" i="64" s="1"/>
  <c r="D380" i="64"/>
  <c r="C380" i="64"/>
  <c r="B380" i="64"/>
  <c r="B580" i="64" s="1"/>
  <c r="B780" i="64" s="1"/>
  <c r="B980" i="64" s="1"/>
  <c r="B1180" i="64" s="1"/>
  <c r="B1380" i="64" s="1"/>
  <c r="B1580" i="64" s="1"/>
  <c r="B1780" i="64" s="1"/>
  <c r="B1980" i="64" s="1"/>
  <c r="B2180" i="64" s="1"/>
  <c r="B2380" i="64" s="1"/>
  <c r="B2580" i="64" s="1"/>
  <c r="B2780" i="64" s="1"/>
  <c r="B2980" i="64" s="1"/>
  <c r="B3180" i="64" s="1"/>
  <c r="D379" i="64"/>
  <c r="D579" i="64" s="1"/>
  <c r="D779" i="64" s="1"/>
  <c r="D979" i="64" s="1"/>
  <c r="D1179" i="64" s="1"/>
  <c r="D1379" i="64" s="1"/>
  <c r="D1579" i="64" s="1"/>
  <c r="D1779" i="64" s="1"/>
  <c r="D1979" i="64" s="1"/>
  <c r="D2179" i="64" s="1"/>
  <c r="D2379" i="64" s="1"/>
  <c r="D2579" i="64" s="1"/>
  <c r="D2779" i="64" s="1"/>
  <c r="D2979" i="64" s="1"/>
  <c r="D3179" i="64" s="1"/>
  <c r="A3179" i="64" s="1"/>
  <c r="C379" i="64"/>
  <c r="C579" i="64" s="1"/>
  <c r="C779" i="64" s="1"/>
  <c r="C979" i="64" s="1"/>
  <c r="C1179" i="64" s="1"/>
  <c r="C1379" i="64" s="1"/>
  <c r="C1579" i="64" s="1"/>
  <c r="C1779" i="64" s="1"/>
  <c r="C1979" i="64" s="1"/>
  <c r="C2179" i="64" s="1"/>
  <c r="C2379" i="64" s="1"/>
  <c r="C2579" i="64" s="1"/>
  <c r="C2779" i="64" s="1"/>
  <c r="C2979" i="64" s="1"/>
  <c r="C3179" i="64" s="1"/>
  <c r="B379" i="64"/>
  <c r="B579" i="64" s="1"/>
  <c r="B779" i="64" s="1"/>
  <c r="B979" i="64" s="1"/>
  <c r="B1179" i="64" s="1"/>
  <c r="B1379" i="64" s="1"/>
  <c r="B1579" i="64" s="1"/>
  <c r="B1779" i="64" s="1"/>
  <c r="B1979" i="64" s="1"/>
  <c r="B2179" i="64" s="1"/>
  <c r="B2379" i="64" s="1"/>
  <c r="B2579" i="64" s="1"/>
  <c r="B2779" i="64" s="1"/>
  <c r="B2979" i="64" s="1"/>
  <c r="B3179" i="64" s="1"/>
  <c r="D378" i="64"/>
  <c r="C378" i="64"/>
  <c r="C578" i="64" s="1"/>
  <c r="C778" i="64" s="1"/>
  <c r="C978" i="64" s="1"/>
  <c r="C1178" i="64" s="1"/>
  <c r="C1378" i="64" s="1"/>
  <c r="C1578" i="64" s="1"/>
  <c r="C1778" i="64" s="1"/>
  <c r="C1978" i="64" s="1"/>
  <c r="C2178" i="64" s="1"/>
  <c r="C2378" i="64" s="1"/>
  <c r="C2578" i="64" s="1"/>
  <c r="C2778" i="64" s="1"/>
  <c r="C2978" i="64" s="1"/>
  <c r="C3178" i="64" s="1"/>
  <c r="B378" i="64"/>
  <c r="B578" i="64" s="1"/>
  <c r="B778" i="64" s="1"/>
  <c r="B978" i="64" s="1"/>
  <c r="B1178" i="64" s="1"/>
  <c r="B1378" i="64" s="1"/>
  <c r="B1578" i="64" s="1"/>
  <c r="B1778" i="64" s="1"/>
  <c r="B1978" i="64" s="1"/>
  <c r="B2178" i="64" s="1"/>
  <c r="B2378" i="64" s="1"/>
  <c r="B2578" i="64" s="1"/>
  <c r="B2778" i="64" s="1"/>
  <c r="B2978" i="64" s="1"/>
  <c r="B3178" i="64" s="1"/>
  <c r="D377" i="64"/>
  <c r="A377" i="64" s="1"/>
  <c r="C377" i="64"/>
  <c r="C577" i="64" s="1"/>
  <c r="C777" i="64" s="1"/>
  <c r="C977" i="64" s="1"/>
  <c r="C1177" i="64" s="1"/>
  <c r="C1377" i="64" s="1"/>
  <c r="C1577" i="64" s="1"/>
  <c r="C1777" i="64" s="1"/>
  <c r="C1977" i="64" s="1"/>
  <c r="C2177" i="64" s="1"/>
  <c r="C2377" i="64" s="1"/>
  <c r="C2577" i="64" s="1"/>
  <c r="C2777" i="64" s="1"/>
  <c r="C2977" i="64" s="1"/>
  <c r="C3177" i="64" s="1"/>
  <c r="B377" i="64"/>
  <c r="B577" i="64" s="1"/>
  <c r="B777" i="64" s="1"/>
  <c r="B977" i="64" s="1"/>
  <c r="B1177" i="64" s="1"/>
  <c r="B1377" i="64" s="1"/>
  <c r="B1577" i="64" s="1"/>
  <c r="B1777" i="64" s="1"/>
  <c r="B1977" i="64" s="1"/>
  <c r="B2177" i="64" s="1"/>
  <c r="B2377" i="64" s="1"/>
  <c r="B2577" i="64" s="1"/>
  <c r="B2777" i="64" s="1"/>
  <c r="B2977" i="64" s="1"/>
  <c r="B3177" i="64" s="1"/>
  <c r="D376" i="64"/>
  <c r="D576" i="64" s="1"/>
  <c r="D776" i="64" s="1"/>
  <c r="D976" i="64" s="1"/>
  <c r="C376" i="64"/>
  <c r="C576" i="64" s="1"/>
  <c r="C776" i="64" s="1"/>
  <c r="C976" i="64" s="1"/>
  <c r="C1176" i="64" s="1"/>
  <c r="C1376" i="64" s="1"/>
  <c r="C1576" i="64" s="1"/>
  <c r="C1776" i="64" s="1"/>
  <c r="C1976" i="64" s="1"/>
  <c r="C2176" i="64" s="1"/>
  <c r="C2376" i="64" s="1"/>
  <c r="C2576" i="64" s="1"/>
  <c r="C2776" i="64" s="1"/>
  <c r="C2976" i="64" s="1"/>
  <c r="C3176" i="64" s="1"/>
  <c r="B376" i="64"/>
  <c r="B576" i="64" s="1"/>
  <c r="B776" i="64" s="1"/>
  <c r="B976" i="64" s="1"/>
  <c r="B1176" i="64" s="1"/>
  <c r="B1376" i="64" s="1"/>
  <c r="B1576" i="64" s="1"/>
  <c r="B1776" i="64" s="1"/>
  <c r="B1976" i="64" s="1"/>
  <c r="B2176" i="64" s="1"/>
  <c r="B2376" i="64" s="1"/>
  <c r="B2576" i="64" s="1"/>
  <c r="B2776" i="64" s="1"/>
  <c r="B2976" i="64" s="1"/>
  <c r="B3176" i="64" s="1"/>
  <c r="D375" i="64"/>
  <c r="C375" i="64"/>
  <c r="C575" i="64" s="1"/>
  <c r="C775" i="64" s="1"/>
  <c r="C975" i="64" s="1"/>
  <c r="C1175" i="64" s="1"/>
  <c r="C1375" i="64" s="1"/>
  <c r="C1575" i="64" s="1"/>
  <c r="C1775" i="64" s="1"/>
  <c r="C1975" i="64" s="1"/>
  <c r="C2175" i="64" s="1"/>
  <c r="C2375" i="64" s="1"/>
  <c r="C2575" i="64" s="1"/>
  <c r="C2775" i="64" s="1"/>
  <c r="C2975" i="64" s="1"/>
  <c r="C3175" i="64" s="1"/>
  <c r="B375" i="64"/>
  <c r="B575" i="64" s="1"/>
  <c r="B775" i="64" s="1"/>
  <c r="B975" i="64" s="1"/>
  <c r="B1175" i="64" s="1"/>
  <c r="B1375" i="64" s="1"/>
  <c r="B1575" i="64" s="1"/>
  <c r="B1775" i="64" s="1"/>
  <c r="B1975" i="64" s="1"/>
  <c r="B2175" i="64" s="1"/>
  <c r="B2375" i="64" s="1"/>
  <c r="B2575" i="64" s="1"/>
  <c r="B2775" i="64" s="1"/>
  <c r="B2975" i="64" s="1"/>
  <c r="B3175" i="64" s="1"/>
  <c r="D374" i="64"/>
  <c r="C374" i="64"/>
  <c r="C574" i="64" s="1"/>
  <c r="C774" i="64" s="1"/>
  <c r="C974" i="64" s="1"/>
  <c r="C1174" i="64" s="1"/>
  <c r="C1374" i="64" s="1"/>
  <c r="C1574" i="64" s="1"/>
  <c r="C1774" i="64" s="1"/>
  <c r="C1974" i="64" s="1"/>
  <c r="C2174" i="64" s="1"/>
  <c r="C2374" i="64" s="1"/>
  <c r="C2574" i="64" s="1"/>
  <c r="C2774" i="64" s="1"/>
  <c r="C2974" i="64" s="1"/>
  <c r="C3174" i="64" s="1"/>
  <c r="B374" i="64"/>
  <c r="B574" i="64" s="1"/>
  <c r="B774" i="64" s="1"/>
  <c r="B974" i="64" s="1"/>
  <c r="B1174" i="64" s="1"/>
  <c r="B1374" i="64" s="1"/>
  <c r="B1574" i="64" s="1"/>
  <c r="B1774" i="64" s="1"/>
  <c r="B1974" i="64" s="1"/>
  <c r="B2174" i="64" s="1"/>
  <c r="B2374" i="64" s="1"/>
  <c r="B2574" i="64" s="1"/>
  <c r="B2774" i="64" s="1"/>
  <c r="B2974" i="64" s="1"/>
  <c r="B3174" i="64" s="1"/>
  <c r="D373" i="64"/>
  <c r="C373" i="64"/>
  <c r="C573" i="64" s="1"/>
  <c r="C773" i="64" s="1"/>
  <c r="C973" i="64" s="1"/>
  <c r="C1173" i="64" s="1"/>
  <c r="C1373" i="64" s="1"/>
  <c r="C1573" i="64" s="1"/>
  <c r="C1773" i="64" s="1"/>
  <c r="C1973" i="64" s="1"/>
  <c r="C2173" i="64" s="1"/>
  <c r="C2373" i="64" s="1"/>
  <c r="C2573" i="64" s="1"/>
  <c r="C2773" i="64" s="1"/>
  <c r="C2973" i="64" s="1"/>
  <c r="C3173" i="64" s="1"/>
  <c r="B373" i="64"/>
  <c r="B573" i="64" s="1"/>
  <c r="B773" i="64" s="1"/>
  <c r="B973" i="64" s="1"/>
  <c r="B1173" i="64" s="1"/>
  <c r="B1373" i="64" s="1"/>
  <c r="B1573" i="64" s="1"/>
  <c r="B1773" i="64" s="1"/>
  <c r="B1973" i="64" s="1"/>
  <c r="B2173" i="64" s="1"/>
  <c r="B2373" i="64" s="1"/>
  <c r="B2573" i="64" s="1"/>
  <c r="B2773" i="64" s="1"/>
  <c r="B2973" i="64" s="1"/>
  <c r="B3173" i="64" s="1"/>
  <c r="D372" i="64"/>
  <c r="C372" i="64"/>
  <c r="C572" i="64" s="1"/>
  <c r="C772" i="64" s="1"/>
  <c r="C972" i="64" s="1"/>
  <c r="C1172" i="64" s="1"/>
  <c r="C1372" i="64" s="1"/>
  <c r="C1572" i="64" s="1"/>
  <c r="C1772" i="64" s="1"/>
  <c r="C1972" i="64" s="1"/>
  <c r="C2172" i="64" s="1"/>
  <c r="C2372" i="64" s="1"/>
  <c r="C2572" i="64" s="1"/>
  <c r="C2772" i="64" s="1"/>
  <c r="C2972" i="64" s="1"/>
  <c r="C3172" i="64" s="1"/>
  <c r="B372" i="64"/>
  <c r="B572" i="64" s="1"/>
  <c r="B772" i="64" s="1"/>
  <c r="B972" i="64" s="1"/>
  <c r="B1172" i="64" s="1"/>
  <c r="B1372" i="64" s="1"/>
  <c r="B1572" i="64" s="1"/>
  <c r="B1772" i="64" s="1"/>
  <c r="B1972" i="64" s="1"/>
  <c r="B2172" i="64" s="1"/>
  <c r="B2372" i="64" s="1"/>
  <c r="B2572" i="64" s="1"/>
  <c r="B2772" i="64" s="1"/>
  <c r="B2972" i="64" s="1"/>
  <c r="B3172" i="64" s="1"/>
  <c r="D371" i="64"/>
  <c r="D571" i="64" s="1"/>
  <c r="D771" i="64" s="1"/>
  <c r="D971" i="64" s="1"/>
  <c r="D1171" i="64" s="1"/>
  <c r="D1371" i="64" s="1"/>
  <c r="D1571" i="64" s="1"/>
  <c r="D1771" i="64" s="1"/>
  <c r="D1971" i="64" s="1"/>
  <c r="D2171" i="64" s="1"/>
  <c r="D2371" i="64" s="1"/>
  <c r="D2571" i="64" s="1"/>
  <c r="D2771" i="64" s="1"/>
  <c r="D2971" i="64" s="1"/>
  <c r="D3171" i="64" s="1"/>
  <c r="A3171" i="64" s="1"/>
  <c r="C371" i="64"/>
  <c r="C571" i="64" s="1"/>
  <c r="C771" i="64" s="1"/>
  <c r="C971" i="64" s="1"/>
  <c r="C1171" i="64" s="1"/>
  <c r="C1371" i="64" s="1"/>
  <c r="C1571" i="64" s="1"/>
  <c r="C1771" i="64" s="1"/>
  <c r="C1971" i="64" s="1"/>
  <c r="C2171" i="64" s="1"/>
  <c r="C2371" i="64" s="1"/>
  <c r="C2571" i="64" s="1"/>
  <c r="C2771" i="64" s="1"/>
  <c r="C2971" i="64" s="1"/>
  <c r="C3171" i="64" s="1"/>
  <c r="B371" i="64"/>
  <c r="B571" i="64" s="1"/>
  <c r="B771" i="64" s="1"/>
  <c r="B971" i="64" s="1"/>
  <c r="B1171" i="64" s="1"/>
  <c r="B1371" i="64" s="1"/>
  <c r="B1571" i="64" s="1"/>
  <c r="B1771" i="64" s="1"/>
  <c r="B1971" i="64" s="1"/>
  <c r="B2171" i="64" s="1"/>
  <c r="B2371" i="64" s="1"/>
  <c r="B2571" i="64" s="1"/>
  <c r="B2771" i="64" s="1"/>
  <c r="B2971" i="64" s="1"/>
  <c r="B3171" i="64" s="1"/>
  <c r="D370" i="64"/>
  <c r="C370" i="64"/>
  <c r="C570" i="64" s="1"/>
  <c r="C770" i="64" s="1"/>
  <c r="C970" i="64" s="1"/>
  <c r="C1170" i="64" s="1"/>
  <c r="C1370" i="64" s="1"/>
  <c r="C1570" i="64" s="1"/>
  <c r="C1770" i="64" s="1"/>
  <c r="C1970" i="64" s="1"/>
  <c r="C2170" i="64" s="1"/>
  <c r="C2370" i="64" s="1"/>
  <c r="C2570" i="64" s="1"/>
  <c r="C2770" i="64" s="1"/>
  <c r="C2970" i="64" s="1"/>
  <c r="C3170" i="64" s="1"/>
  <c r="B370" i="64"/>
  <c r="B570" i="64" s="1"/>
  <c r="B770" i="64" s="1"/>
  <c r="B970" i="64" s="1"/>
  <c r="B1170" i="64" s="1"/>
  <c r="B1370" i="64" s="1"/>
  <c r="B1570" i="64" s="1"/>
  <c r="B1770" i="64" s="1"/>
  <c r="B1970" i="64" s="1"/>
  <c r="B2170" i="64" s="1"/>
  <c r="B2370" i="64" s="1"/>
  <c r="B2570" i="64" s="1"/>
  <c r="B2770" i="64" s="1"/>
  <c r="B2970" i="64" s="1"/>
  <c r="B3170" i="64" s="1"/>
  <c r="D369" i="64"/>
  <c r="A369" i="64" s="1"/>
  <c r="C369" i="64"/>
  <c r="C569" i="64" s="1"/>
  <c r="C769" i="64" s="1"/>
  <c r="C969" i="64" s="1"/>
  <c r="C1169" i="64" s="1"/>
  <c r="C1369" i="64" s="1"/>
  <c r="C1569" i="64" s="1"/>
  <c r="C1769" i="64" s="1"/>
  <c r="C1969" i="64" s="1"/>
  <c r="C2169" i="64" s="1"/>
  <c r="C2369" i="64" s="1"/>
  <c r="C2569" i="64" s="1"/>
  <c r="C2769" i="64" s="1"/>
  <c r="C2969" i="64" s="1"/>
  <c r="C3169" i="64" s="1"/>
  <c r="B369" i="64"/>
  <c r="B569" i="64" s="1"/>
  <c r="B769" i="64" s="1"/>
  <c r="B969" i="64" s="1"/>
  <c r="B1169" i="64" s="1"/>
  <c r="B1369" i="64" s="1"/>
  <c r="B1569" i="64" s="1"/>
  <c r="B1769" i="64" s="1"/>
  <c r="B1969" i="64" s="1"/>
  <c r="B2169" i="64" s="1"/>
  <c r="B2369" i="64" s="1"/>
  <c r="B2569" i="64" s="1"/>
  <c r="B2769" i="64" s="1"/>
  <c r="B2969" i="64" s="1"/>
  <c r="B3169" i="64" s="1"/>
  <c r="D368" i="64"/>
  <c r="D568" i="64" s="1"/>
  <c r="D768" i="64" s="1"/>
  <c r="D968" i="64" s="1"/>
  <c r="C368" i="64"/>
  <c r="C568" i="64" s="1"/>
  <c r="C768" i="64" s="1"/>
  <c r="C968" i="64" s="1"/>
  <c r="C1168" i="64" s="1"/>
  <c r="C1368" i="64" s="1"/>
  <c r="C1568" i="64" s="1"/>
  <c r="C1768" i="64" s="1"/>
  <c r="C1968" i="64" s="1"/>
  <c r="C2168" i="64" s="1"/>
  <c r="C2368" i="64" s="1"/>
  <c r="C2568" i="64" s="1"/>
  <c r="C2768" i="64" s="1"/>
  <c r="C2968" i="64" s="1"/>
  <c r="C3168" i="64" s="1"/>
  <c r="B368" i="64"/>
  <c r="B568" i="64" s="1"/>
  <c r="B768" i="64" s="1"/>
  <c r="B968" i="64" s="1"/>
  <c r="B1168" i="64" s="1"/>
  <c r="B1368" i="64" s="1"/>
  <c r="B1568" i="64" s="1"/>
  <c r="B1768" i="64" s="1"/>
  <c r="B1968" i="64" s="1"/>
  <c r="B2168" i="64" s="1"/>
  <c r="B2368" i="64" s="1"/>
  <c r="B2568" i="64" s="1"/>
  <c r="B2768" i="64" s="1"/>
  <c r="B2968" i="64" s="1"/>
  <c r="B3168" i="64" s="1"/>
  <c r="D367" i="64"/>
  <c r="D567" i="64" s="1"/>
  <c r="C367" i="64"/>
  <c r="C567" i="64" s="1"/>
  <c r="C767" i="64" s="1"/>
  <c r="C967" i="64" s="1"/>
  <c r="C1167" i="64" s="1"/>
  <c r="C1367" i="64" s="1"/>
  <c r="C1567" i="64" s="1"/>
  <c r="C1767" i="64" s="1"/>
  <c r="C1967" i="64" s="1"/>
  <c r="C2167" i="64" s="1"/>
  <c r="C2367" i="64" s="1"/>
  <c r="C2567" i="64" s="1"/>
  <c r="C2767" i="64" s="1"/>
  <c r="C2967" i="64" s="1"/>
  <c r="C3167" i="64" s="1"/>
  <c r="B367" i="64"/>
  <c r="D366" i="64"/>
  <c r="D566" i="64" s="1"/>
  <c r="C366" i="64"/>
  <c r="C566" i="64" s="1"/>
  <c r="C766" i="64" s="1"/>
  <c r="C966" i="64" s="1"/>
  <c r="C1166" i="64" s="1"/>
  <c r="C1366" i="64" s="1"/>
  <c r="C1566" i="64" s="1"/>
  <c r="C1766" i="64" s="1"/>
  <c r="C1966" i="64" s="1"/>
  <c r="C2166" i="64" s="1"/>
  <c r="C2366" i="64" s="1"/>
  <c r="C2566" i="64" s="1"/>
  <c r="C2766" i="64" s="1"/>
  <c r="C2966" i="64" s="1"/>
  <c r="C3166" i="64" s="1"/>
  <c r="B366" i="64"/>
  <c r="B566" i="64" s="1"/>
  <c r="B766" i="64" s="1"/>
  <c r="B966" i="64" s="1"/>
  <c r="B1166" i="64" s="1"/>
  <c r="B1366" i="64" s="1"/>
  <c r="B1566" i="64" s="1"/>
  <c r="B1766" i="64" s="1"/>
  <c r="B1966" i="64" s="1"/>
  <c r="B2166" i="64" s="1"/>
  <c r="B2366" i="64" s="1"/>
  <c r="B2566" i="64" s="1"/>
  <c r="B2766" i="64" s="1"/>
  <c r="B2966" i="64" s="1"/>
  <c r="B3166" i="64" s="1"/>
  <c r="D365" i="64"/>
  <c r="D565" i="64" s="1"/>
  <c r="C365" i="64"/>
  <c r="C565" i="64" s="1"/>
  <c r="C765" i="64" s="1"/>
  <c r="C965" i="64" s="1"/>
  <c r="C1165" i="64" s="1"/>
  <c r="C1365" i="64" s="1"/>
  <c r="C1565" i="64" s="1"/>
  <c r="C1765" i="64" s="1"/>
  <c r="C1965" i="64" s="1"/>
  <c r="C2165" i="64" s="1"/>
  <c r="C2365" i="64" s="1"/>
  <c r="C2565" i="64" s="1"/>
  <c r="C2765" i="64" s="1"/>
  <c r="C2965" i="64" s="1"/>
  <c r="C3165" i="64" s="1"/>
  <c r="B365" i="64"/>
  <c r="B565" i="64" s="1"/>
  <c r="B765" i="64" s="1"/>
  <c r="B965" i="64" s="1"/>
  <c r="B1165" i="64" s="1"/>
  <c r="B1365" i="64" s="1"/>
  <c r="B1565" i="64" s="1"/>
  <c r="B1765" i="64" s="1"/>
  <c r="B1965" i="64" s="1"/>
  <c r="B2165" i="64" s="1"/>
  <c r="B2365" i="64" s="1"/>
  <c r="B2565" i="64" s="1"/>
  <c r="B2765" i="64" s="1"/>
  <c r="B2965" i="64" s="1"/>
  <c r="B3165" i="64" s="1"/>
  <c r="D364" i="64"/>
  <c r="D564" i="64" s="1"/>
  <c r="C364" i="64"/>
  <c r="C564" i="64" s="1"/>
  <c r="C764" i="64" s="1"/>
  <c r="C964" i="64" s="1"/>
  <c r="C1164" i="64" s="1"/>
  <c r="C1364" i="64" s="1"/>
  <c r="C1564" i="64" s="1"/>
  <c r="C1764" i="64" s="1"/>
  <c r="C1964" i="64" s="1"/>
  <c r="C2164" i="64" s="1"/>
  <c r="C2364" i="64" s="1"/>
  <c r="C2564" i="64" s="1"/>
  <c r="C2764" i="64" s="1"/>
  <c r="C2964" i="64" s="1"/>
  <c r="C3164" i="64" s="1"/>
  <c r="B364" i="64"/>
  <c r="B564" i="64" s="1"/>
  <c r="B764" i="64" s="1"/>
  <c r="B964" i="64" s="1"/>
  <c r="B1164" i="64" s="1"/>
  <c r="B1364" i="64" s="1"/>
  <c r="B1564" i="64" s="1"/>
  <c r="B1764" i="64" s="1"/>
  <c r="B1964" i="64" s="1"/>
  <c r="B2164" i="64" s="1"/>
  <c r="B2364" i="64" s="1"/>
  <c r="B2564" i="64" s="1"/>
  <c r="B2764" i="64" s="1"/>
  <c r="B2964" i="64" s="1"/>
  <c r="B3164" i="64" s="1"/>
  <c r="D363" i="64"/>
  <c r="D563" i="64" s="1"/>
  <c r="D763" i="64" s="1"/>
  <c r="D963" i="64" s="1"/>
  <c r="D1163" i="64" s="1"/>
  <c r="D1363" i="64" s="1"/>
  <c r="D1563" i="64" s="1"/>
  <c r="D1763" i="64" s="1"/>
  <c r="D1963" i="64" s="1"/>
  <c r="D2163" i="64" s="1"/>
  <c r="D2363" i="64" s="1"/>
  <c r="D2563" i="64" s="1"/>
  <c r="D2763" i="64" s="1"/>
  <c r="D2963" i="64" s="1"/>
  <c r="D3163" i="64" s="1"/>
  <c r="A3163" i="64" s="1"/>
  <c r="C363" i="64"/>
  <c r="C563" i="64" s="1"/>
  <c r="C763" i="64" s="1"/>
  <c r="C963" i="64" s="1"/>
  <c r="C1163" i="64" s="1"/>
  <c r="C1363" i="64" s="1"/>
  <c r="C1563" i="64" s="1"/>
  <c r="C1763" i="64" s="1"/>
  <c r="C1963" i="64" s="1"/>
  <c r="C2163" i="64" s="1"/>
  <c r="C2363" i="64" s="1"/>
  <c r="C2563" i="64" s="1"/>
  <c r="C2763" i="64" s="1"/>
  <c r="C2963" i="64" s="1"/>
  <c r="C3163" i="64" s="1"/>
  <c r="B363" i="64"/>
  <c r="B563" i="64" s="1"/>
  <c r="B763" i="64" s="1"/>
  <c r="B963" i="64" s="1"/>
  <c r="B1163" i="64" s="1"/>
  <c r="B1363" i="64" s="1"/>
  <c r="B1563" i="64" s="1"/>
  <c r="B1763" i="64" s="1"/>
  <c r="B1963" i="64" s="1"/>
  <c r="B2163" i="64" s="1"/>
  <c r="B2363" i="64" s="1"/>
  <c r="B2563" i="64" s="1"/>
  <c r="B2763" i="64" s="1"/>
  <c r="B2963" i="64" s="1"/>
  <c r="B3163" i="64" s="1"/>
  <c r="D362" i="64"/>
  <c r="D562" i="64" s="1"/>
  <c r="C362" i="64"/>
  <c r="C562" i="64" s="1"/>
  <c r="C762" i="64" s="1"/>
  <c r="C962" i="64" s="1"/>
  <c r="C1162" i="64" s="1"/>
  <c r="C1362" i="64" s="1"/>
  <c r="C1562" i="64" s="1"/>
  <c r="C1762" i="64" s="1"/>
  <c r="C1962" i="64" s="1"/>
  <c r="C2162" i="64" s="1"/>
  <c r="C2362" i="64" s="1"/>
  <c r="C2562" i="64" s="1"/>
  <c r="C2762" i="64" s="1"/>
  <c r="C2962" i="64" s="1"/>
  <c r="C3162" i="64" s="1"/>
  <c r="B362" i="64"/>
  <c r="B562" i="64" s="1"/>
  <c r="B762" i="64" s="1"/>
  <c r="B962" i="64" s="1"/>
  <c r="B1162" i="64" s="1"/>
  <c r="B1362" i="64" s="1"/>
  <c r="B1562" i="64" s="1"/>
  <c r="B1762" i="64" s="1"/>
  <c r="B1962" i="64" s="1"/>
  <c r="B2162" i="64" s="1"/>
  <c r="B2362" i="64" s="1"/>
  <c r="B2562" i="64" s="1"/>
  <c r="B2762" i="64" s="1"/>
  <c r="B2962" i="64" s="1"/>
  <c r="B3162" i="64" s="1"/>
  <c r="D361" i="64"/>
  <c r="D561" i="64" s="1"/>
  <c r="C361" i="64"/>
  <c r="C561" i="64" s="1"/>
  <c r="C761" i="64" s="1"/>
  <c r="C961" i="64" s="1"/>
  <c r="C1161" i="64" s="1"/>
  <c r="C1361" i="64" s="1"/>
  <c r="C1561" i="64" s="1"/>
  <c r="C1761" i="64" s="1"/>
  <c r="C1961" i="64" s="1"/>
  <c r="C2161" i="64" s="1"/>
  <c r="C2361" i="64" s="1"/>
  <c r="C2561" i="64" s="1"/>
  <c r="C2761" i="64" s="1"/>
  <c r="C2961" i="64" s="1"/>
  <c r="C3161" i="64" s="1"/>
  <c r="B361" i="64"/>
  <c r="B561" i="64" s="1"/>
  <c r="B761" i="64" s="1"/>
  <c r="B961" i="64" s="1"/>
  <c r="B1161" i="64" s="1"/>
  <c r="B1361" i="64" s="1"/>
  <c r="B1561" i="64" s="1"/>
  <c r="B1761" i="64" s="1"/>
  <c r="B1961" i="64" s="1"/>
  <c r="B2161" i="64" s="1"/>
  <c r="B2361" i="64" s="1"/>
  <c r="B2561" i="64" s="1"/>
  <c r="B2761" i="64" s="1"/>
  <c r="B2961" i="64" s="1"/>
  <c r="B3161" i="64" s="1"/>
  <c r="D360" i="64"/>
  <c r="D560" i="64" s="1"/>
  <c r="D760" i="64" s="1"/>
  <c r="D960" i="64" s="1"/>
  <c r="C360" i="64"/>
  <c r="C560" i="64" s="1"/>
  <c r="C760" i="64" s="1"/>
  <c r="C960" i="64" s="1"/>
  <c r="C1160" i="64" s="1"/>
  <c r="C1360" i="64" s="1"/>
  <c r="C1560" i="64" s="1"/>
  <c r="C1760" i="64" s="1"/>
  <c r="C1960" i="64" s="1"/>
  <c r="C2160" i="64" s="1"/>
  <c r="C2360" i="64" s="1"/>
  <c r="C2560" i="64" s="1"/>
  <c r="C2760" i="64" s="1"/>
  <c r="C2960" i="64" s="1"/>
  <c r="C3160" i="64" s="1"/>
  <c r="B360" i="64"/>
  <c r="B560" i="64" s="1"/>
  <c r="B760" i="64" s="1"/>
  <c r="B960" i="64" s="1"/>
  <c r="B1160" i="64" s="1"/>
  <c r="B1360" i="64" s="1"/>
  <c r="B1560" i="64" s="1"/>
  <c r="B1760" i="64" s="1"/>
  <c r="B1960" i="64" s="1"/>
  <c r="B2160" i="64" s="1"/>
  <c r="B2360" i="64" s="1"/>
  <c r="B2560" i="64" s="1"/>
  <c r="B2760" i="64" s="1"/>
  <c r="B2960" i="64" s="1"/>
  <c r="B3160" i="64" s="1"/>
  <c r="D359" i="64"/>
  <c r="D559" i="64" s="1"/>
  <c r="C359" i="64"/>
  <c r="C559" i="64" s="1"/>
  <c r="C759" i="64" s="1"/>
  <c r="C959" i="64" s="1"/>
  <c r="C1159" i="64" s="1"/>
  <c r="C1359" i="64" s="1"/>
  <c r="C1559" i="64" s="1"/>
  <c r="C1759" i="64" s="1"/>
  <c r="C1959" i="64" s="1"/>
  <c r="C2159" i="64" s="1"/>
  <c r="C2359" i="64" s="1"/>
  <c r="C2559" i="64" s="1"/>
  <c r="C2759" i="64" s="1"/>
  <c r="C2959" i="64" s="1"/>
  <c r="C3159" i="64" s="1"/>
  <c r="B359" i="64"/>
  <c r="D358" i="64"/>
  <c r="D558" i="64" s="1"/>
  <c r="C358" i="64"/>
  <c r="C558" i="64" s="1"/>
  <c r="C758" i="64" s="1"/>
  <c r="C958" i="64" s="1"/>
  <c r="C1158" i="64" s="1"/>
  <c r="C1358" i="64" s="1"/>
  <c r="C1558" i="64" s="1"/>
  <c r="C1758" i="64" s="1"/>
  <c r="C1958" i="64" s="1"/>
  <c r="C2158" i="64" s="1"/>
  <c r="C2358" i="64" s="1"/>
  <c r="C2558" i="64" s="1"/>
  <c r="C2758" i="64" s="1"/>
  <c r="C2958" i="64" s="1"/>
  <c r="C3158" i="64" s="1"/>
  <c r="B358" i="64"/>
  <c r="B558" i="64" s="1"/>
  <c r="B758" i="64" s="1"/>
  <c r="B958" i="64" s="1"/>
  <c r="B1158" i="64" s="1"/>
  <c r="B1358" i="64" s="1"/>
  <c r="B1558" i="64" s="1"/>
  <c r="B1758" i="64" s="1"/>
  <c r="B1958" i="64" s="1"/>
  <c r="B2158" i="64" s="1"/>
  <c r="B2358" i="64" s="1"/>
  <c r="B2558" i="64" s="1"/>
  <c r="B2758" i="64" s="1"/>
  <c r="B2958" i="64" s="1"/>
  <c r="B3158" i="64" s="1"/>
  <c r="D357" i="64"/>
  <c r="D557" i="64" s="1"/>
  <c r="C357" i="64"/>
  <c r="C557" i="64" s="1"/>
  <c r="C757" i="64" s="1"/>
  <c r="C957" i="64" s="1"/>
  <c r="C1157" i="64" s="1"/>
  <c r="C1357" i="64" s="1"/>
  <c r="C1557" i="64" s="1"/>
  <c r="C1757" i="64" s="1"/>
  <c r="C1957" i="64" s="1"/>
  <c r="C2157" i="64" s="1"/>
  <c r="C2357" i="64" s="1"/>
  <c r="C2557" i="64" s="1"/>
  <c r="C2757" i="64" s="1"/>
  <c r="C2957" i="64" s="1"/>
  <c r="C3157" i="64" s="1"/>
  <c r="B357" i="64"/>
  <c r="B557" i="64" s="1"/>
  <c r="B757" i="64" s="1"/>
  <c r="B957" i="64" s="1"/>
  <c r="B1157" i="64" s="1"/>
  <c r="B1357" i="64" s="1"/>
  <c r="B1557" i="64" s="1"/>
  <c r="B1757" i="64" s="1"/>
  <c r="B1957" i="64" s="1"/>
  <c r="B2157" i="64" s="1"/>
  <c r="B2357" i="64" s="1"/>
  <c r="B2557" i="64" s="1"/>
  <c r="B2757" i="64" s="1"/>
  <c r="B2957" i="64" s="1"/>
  <c r="B3157" i="64" s="1"/>
  <c r="D356" i="64"/>
  <c r="D556" i="64" s="1"/>
  <c r="C356" i="64"/>
  <c r="C556" i="64" s="1"/>
  <c r="C756" i="64" s="1"/>
  <c r="C956" i="64" s="1"/>
  <c r="C1156" i="64" s="1"/>
  <c r="C1356" i="64" s="1"/>
  <c r="C1556" i="64" s="1"/>
  <c r="C1756" i="64" s="1"/>
  <c r="C1956" i="64" s="1"/>
  <c r="C2156" i="64" s="1"/>
  <c r="C2356" i="64" s="1"/>
  <c r="C2556" i="64" s="1"/>
  <c r="C2756" i="64" s="1"/>
  <c r="C2956" i="64" s="1"/>
  <c r="C3156" i="64" s="1"/>
  <c r="B356" i="64"/>
  <c r="B556" i="64" s="1"/>
  <c r="B756" i="64" s="1"/>
  <c r="B956" i="64" s="1"/>
  <c r="B1156" i="64" s="1"/>
  <c r="B1356" i="64" s="1"/>
  <c r="B1556" i="64" s="1"/>
  <c r="B1756" i="64" s="1"/>
  <c r="B1956" i="64" s="1"/>
  <c r="B2156" i="64" s="1"/>
  <c r="B2356" i="64" s="1"/>
  <c r="B2556" i="64" s="1"/>
  <c r="B2756" i="64" s="1"/>
  <c r="B2956" i="64" s="1"/>
  <c r="B3156" i="64" s="1"/>
  <c r="D355" i="64"/>
  <c r="D555" i="64" s="1"/>
  <c r="D755" i="64" s="1"/>
  <c r="D955" i="64" s="1"/>
  <c r="D1155" i="64" s="1"/>
  <c r="D1355" i="64" s="1"/>
  <c r="D1555" i="64" s="1"/>
  <c r="D1755" i="64" s="1"/>
  <c r="D1955" i="64" s="1"/>
  <c r="D2155" i="64" s="1"/>
  <c r="D2355" i="64" s="1"/>
  <c r="D2555" i="64" s="1"/>
  <c r="D2755" i="64" s="1"/>
  <c r="D2955" i="64" s="1"/>
  <c r="D3155" i="64" s="1"/>
  <c r="A3155" i="64" s="1"/>
  <c r="C355" i="64"/>
  <c r="C555" i="64" s="1"/>
  <c r="C755" i="64" s="1"/>
  <c r="C955" i="64" s="1"/>
  <c r="C1155" i="64" s="1"/>
  <c r="C1355" i="64" s="1"/>
  <c r="C1555" i="64" s="1"/>
  <c r="C1755" i="64" s="1"/>
  <c r="C1955" i="64" s="1"/>
  <c r="C2155" i="64" s="1"/>
  <c r="C2355" i="64" s="1"/>
  <c r="C2555" i="64" s="1"/>
  <c r="C2755" i="64" s="1"/>
  <c r="C2955" i="64" s="1"/>
  <c r="C3155" i="64" s="1"/>
  <c r="B355" i="64"/>
  <c r="B555" i="64" s="1"/>
  <c r="B755" i="64" s="1"/>
  <c r="B955" i="64" s="1"/>
  <c r="B1155" i="64" s="1"/>
  <c r="B1355" i="64" s="1"/>
  <c r="B1555" i="64" s="1"/>
  <c r="B1755" i="64" s="1"/>
  <c r="B1955" i="64" s="1"/>
  <c r="B2155" i="64" s="1"/>
  <c r="B2355" i="64" s="1"/>
  <c r="B2555" i="64" s="1"/>
  <c r="B2755" i="64" s="1"/>
  <c r="B2955" i="64" s="1"/>
  <c r="B3155" i="64" s="1"/>
  <c r="D354" i="64"/>
  <c r="D554" i="64" s="1"/>
  <c r="C354" i="64"/>
  <c r="C554" i="64" s="1"/>
  <c r="C754" i="64" s="1"/>
  <c r="C954" i="64" s="1"/>
  <c r="C1154" i="64" s="1"/>
  <c r="C1354" i="64" s="1"/>
  <c r="C1554" i="64" s="1"/>
  <c r="C1754" i="64" s="1"/>
  <c r="C1954" i="64" s="1"/>
  <c r="C2154" i="64" s="1"/>
  <c r="C2354" i="64" s="1"/>
  <c r="C2554" i="64" s="1"/>
  <c r="C2754" i="64" s="1"/>
  <c r="C2954" i="64" s="1"/>
  <c r="C3154" i="64" s="1"/>
  <c r="B354" i="64"/>
  <c r="B554" i="64" s="1"/>
  <c r="B754" i="64" s="1"/>
  <c r="B954" i="64" s="1"/>
  <c r="B1154" i="64" s="1"/>
  <c r="B1354" i="64" s="1"/>
  <c r="B1554" i="64" s="1"/>
  <c r="B1754" i="64" s="1"/>
  <c r="B1954" i="64" s="1"/>
  <c r="B2154" i="64" s="1"/>
  <c r="B2354" i="64" s="1"/>
  <c r="B2554" i="64" s="1"/>
  <c r="B2754" i="64" s="1"/>
  <c r="B2954" i="64" s="1"/>
  <c r="B3154" i="64" s="1"/>
  <c r="D353" i="64"/>
  <c r="D553" i="64" s="1"/>
  <c r="C353" i="64"/>
  <c r="C553" i="64" s="1"/>
  <c r="C753" i="64" s="1"/>
  <c r="C953" i="64" s="1"/>
  <c r="C1153" i="64" s="1"/>
  <c r="C1353" i="64" s="1"/>
  <c r="C1553" i="64" s="1"/>
  <c r="C1753" i="64" s="1"/>
  <c r="C1953" i="64" s="1"/>
  <c r="C2153" i="64" s="1"/>
  <c r="C2353" i="64" s="1"/>
  <c r="C2553" i="64" s="1"/>
  <c r="C2753" i="64" s="1"/>
  <c r="C2953" i="64" s="1"/>
  <c r="C3153" i="64" s="1"/>
  <c r="B353" i="64"/>
  <c r="B553" i="64" s="1"/>
  <c r="B753" i="64" s="1"/>
  <c r="B953" i="64" s="1"/>
  <c r="B1153" i="64" s="1"/>
  <c r="B1353" i="64" s="1"/>
  <c r="B1553" i="64" s="1"/>
  <c r="B1753" i="64" s="1"/>
  <c r="B1953" i="64" s="1"/>
  <c r="B2153" i="64" s="1"/>
  <c r="B2353" i="64" s="1"/>
  <c r="B2553" i="64" s="1"/>
  <c r="B2753" i="64" s="1"/>
  <c r="B2953" i="64" s="1"/>
  <c r="B3153" i="64" s="1"/>
  <c r="D352" i="64"/>
  <c r="D552" i="64" s="1"/>
  <c r="D752" i="64" s="1"/>
  <c r="D952" i="64" s="1"/>
  <c r="C352" i="64"/>
  <c r="C552" i="64" s="1"/>
  <c r="C752" i="64" s="1"/>
  <c r="C952" i="64" s="1"/>
  <c r="C1152" i="64" s="1"/>
  <c r="C1352" i="64" s="1"/>
  <c r="C1552" i="64" s="1"/>
  <c r="C1752" i="64" s="1"/>
  <c r="C1952" i="64" s="1"/>
  <c r="C2152" i="64" s="1"/>
  <c r="C2352" i="64" s="1"/>
  <c r="C2552" i="64" s="1"/>
  <c r="C2752" i="64" s="1"/>
  <c r="C2952" i="64" s="1"/>
  <c r="C3152" i="64" s="1"/>
  <c r="B352" i="64"/>
  <c r="B552" i="64" s="1"/>
  <c r="B752" i="64" s="1"/>
  <c r="B952" i="64" s="1"/>
  <c r="B1152" i="64" s="1"/>
  <c r="B1352" i="64" s="1"/>
  <c r="B1552" i="64" s="1"/>
  <c r="B1752" i="64" s="1"/>
  <c r="B1952" i="64" s="1"/>
  <c r="B2152" i="64" s="1"/>
  <c r="B2352" i="64" s="1"/>
  <c r="B2552" i="64" s="1"/>
  <c r="B2752" i="64" s="1"/>
  <c r="B2952" i="64" s="1"/>
  <c r="B3152" i="64" s="1"/>
  <c r="D351" i="64"/>
  <c r="D551" i="64" s="1"/>
  <c r="C351" i="64"/>
  <c r="C551" i="64" s="1"/>
  <c r="C751" i="64" s="1"/>
  <c r="C951" i="64" s="1"/>
  <c r="C1151" i="64" s="1"/>
  <c r="C1351" i="64" s="1"/>
  <c r="C1551" i="64" s="1"/>
  <c r="C1751" i="64" s="1"/>
  <c r="C1951" i="64" s="1"/>
  <c r="C2151" i="64" s="1"/>
  <c r="C2351" i="64" s="1"/>
  <c r="C2551" i="64" s="1"/>
  <c r="C2751" i="64" s="1"/>
  <c r="C2951" i="64" s="1"/>
  <c r="C3151" i="64" s="1"/>
  <c r="B351" i="64"/>
  <c r="B551" i="64" s="1"/>
  <c r="B751" i="64" s="1"/>
  <c r="B951" i="64" s="1"/>
  <c r="B1151" i="64" s="1"/>
  <c r="B1351" i="64" s="1"/>
  <c r="B1551" i="64" s="1"/>
  <c r="B1751" i="64" s="1"/>
  <c r="B1951" i="64" s="1"/>
  <c r="B2151" i="64" s="1"/>
  <c r="B2351" i="64" s="1"/>
  <c r="B2551" i="64" s="1"/>
  <c r="B2751" i="64" s="1"/>
  <c r="B2951" i="64" s="1"/>
  <c r="B3151" i="64" s="1"/>
  <c r="D350" i="64"/>
  <c r="D550" i="64" s="1"/>
  <c r="C350" i="64"/>
  <c r="C550" i="64" s="1"/>
  <c r="C750" i="64" s="1"/>
  <c r="C950" i="64" s="1"/>
  <c r="C1150" i="64" s="1"/>
  <c r="C1350" i="64" s="1"/>
  <c r="C1550" i="64" s="1"/>
  <c r="C1750" i="64" s="1"/>
  <c r="C1950" i="64" s="1"/>
  <c r="C2150" i="64" s="1"/>
  <c r="C2350" i="64" s="1"/>
  <c r="C2550" i="64" s="1"/>
  <c r="C2750" i="64" s="1"/>
  <c r="C2950" i="64" s="1"/>
  <c r="C3150" i="64" s="1"/>
  <c r="B350" i="64"/>
  <c r="B550" i="64" s="1"/>
  <c r="B750" i="64" s="1"/>
  <c r="B950" i="64" s="1"/>
  <c r="B1150" i="64" s="1"/>
  <c r="B1350" i="64" s="1"/>
  <c r="B1550" i="64" s="1"/>
  <c r="B1750" i="64" s="1"/>
  <c r="B1950" i="64" s="1"/>
  <c r="B2150" i="64" s="1"/>
  <c r="B2350" i="64" s="1"/>
  <c r="B2550" i="64" s="1"/>
  <c r="B2750" i="64" s="1"/>
  <c r="B2950" i="64" s="1"/>
  <c r="B3150" i="64" s="1"/>
  <c r="D349" i="64"/>
  <c r="D549" i="64" s="1"/>
  <c r="C349" i="64"/>
  <c r="C549" i="64" s="1"/>
  <c r="C749" i="64" s="1"/>
  <c r="C949" i="64" s="1"/>
  <c r="C1149" i="64" s="1"/>
  <c r="C1349" i="64" s="1"/>
  <c r="C1549" i="64" s="1"/>
  <c r="C1749" i="64" s="1"/>
  <c r="C1949" i="64" s="1"/>
  <c r="C2149" i="64" s="1"/>
  <c r="C2349" i="64" s="1"/>
  <c r="C2549" i="64" s="1"/>
  <c r="C2749" i="64" s="1"/>
  <c r="C2949" i="64" s="1"/>
  <c r="C3149" i="64" s="1"/>
  <c r="B349" i="64"/>
  <c r="B549" i="64" s="1"/>
  <c r="B749" i="64" s="1"/>
  <c r="B949" i="64" s="1"/>
  <c r="B1149" i="64" s="1"/>
  <c r="B1349" i="64" s="1"/>
  <c r="B1549" i="64" s="1"/>
  <c r="B1749" i="64" s="1"/>
  <c r="B1949" i="64" s="1"/>
  <c r="B2149" i="64" s="1"/>
  <c r="B2349" i="64" s="1"/>
  <c r="B2549" i="64" s="1"/>
  <c r="B2749" i="64" s="1"/>
  <c r="B2949" i="64" s="1"/>
  <c r="B3149" i="64" s="1"/>
  <c r="D348" i="64"/>
  <c r="D548" i="64" s="1"/>
  <c r="C348" i="64"/>
  <c r="B348" i="64"/>
  <c r="B548" i="64" s="1"/>
  <c r="B748" i="64" s="1"/>
  <c r="B948" i="64" s="1"/>
  <c r="B1148" i="64" s="1"/>
  <c r="B1348" i="64" s="1"/>
  <c r="B1548" i="64" s="1"/>
  <c r="B1748" i="64" s="1"/>
  <c r="B1948" i="64" s="1"/>
  <c r="B2148" i="64" s="1"/>
  <c r="B2348" i="64" s="1"/>
  <c r="B2548" i="64" s="1"/>
  <c r="B2748" i="64" s="1"/>
  <c r="B2948" i="64" s="1"/>
  <c r="B3148" i="64" s="1"/>
  <c r="D347" i="64"/>
  <c r="D547" i="64" s="1"/>
  <c r="D747" i="64" s="1"/>
  <c r="D947" i="64" s="1"/>
  <c r="D1147" i="64" s="1"/>
  <c r="D1347" i="64" s="1"/>
  <c r="D1547" i="64" s="1"/>
  <c r="D1747" i="64" s="1"/>
  <c r="D1947" i="64" s="1"/>
  <c r="D2147" i="64" s="1"/>
  <c r="D2347" i="64" s="1"/>
  <c r="D2547" i="64" s="1"/>
  <c r="D2747" i="64" s="1"/>
  <c r="D2947" i="64" s="1"/>
  <c r="D3147" i="64" s="1"/>
  <c r="A3147" i="64" s="1"/>
  <c r="C347" i="64"/>
  <c r="C547" i="64" s="1"/>
  <c r="C747" i="64" s="1"/>
  <c r="C947" i="64" s="1"/>
  <c r="C1147" i="64" s="1"/>
  <c r="C1347" i="64" s="1"/>
  <c r="C1547" i="64" s="1"/>
  <c r="C1747" i="64" s="1"/>
  <c r="C1947" i="64" s="1"/>
  <c r="C2147" i="64" s="1"/>
  <c r="C2347" i="64" s="1"/>
  <c r="C2547" i="64" s="1"/>
  <c r="C2747" i="64" s="1"/>
  <c r="C2947" i="64" s="1"/>
  <c r="C3147" i="64" s="1"/>
  <c r="B347" i="64"/>
  <c r="B547" i="64" s="1"/>
  <c r="B747" i="64" s="1"/>
  <c r="B947" i="64" s="1"/>
  <c r="B1147" i="64" s="1"/>
  <c r="B1347" i="64" s="1"/>
  <c r="B1547" i="64" s="1"/>
  <c r="B1747" i="64" s="1"/>
  <c r="B1947" i="64" s="1"/>
  <c r="B2147" i="64" s="1"/>
  <c r="B2347" i="64" s="1"/>
  <c r="B2547" i="64" s="1"/>
  <c r="B2747" i="64" s="1"/>
  <c r="B2947" i="64" s="1"/>
  <c r="B3147" i="64" s="1"/>
  <c r="D346" i="64"/>
  <c r="D546" i="64" s="1"/>
  <c r="C346" i="64"/>
  <c r="C546" i="64" s="1"/>
  <c r="C746" i="64" s="1"/>
  <c r="C946" i="64" s="1"/>
  <c r="C1146" i="64" s="1"/>
  <c r="C1346" i="64" s="1"/>
  <c r="C1546" i="64" s="1"/>
  <c r="C1746" i="64" s="1"/>
  <c r="C1946" i="64" s="1"/>
  <c r="C2146" i="64" s="1"/>
  <c r="C2346" i="64" s="1"/>
  <c r="C2546" i="64" s="1"/>
  <c r="C2746" i="64" s="1"/>
  <c r="C2946" i="64" s="1"/>
  <c r="C3146" i="64" s="1"/>
  <c r="B346" i="64"/>
  <c r="B546" i="64" s="1"/>
  <c r="B746" i="64" s="1"/>
  <c r="B946" i="64" s="1"/>
  <c r="B1146" i="64" s="1"/>
  <c r="B1346" i="64" s="1"/>
  <c r="B1546" i="64" s="1"/>
  <c r="B1746" i="64" s="1"/>
  <c r="B1946" i="64" s="1"/>
  <c r="B2146" i="64" s="1"/>
  <c r="B2346" i="64" s="1"/>
  <c r="B2546" i="64" s="1"/>
  <c r="B2746" i="64" s="1"/>
  <c r="B2946" i="64" s="1"/>
  <c r="B3146" i="64" s="1"/>
  <c r="D345" i="64"/>
  <c r="A345" i="64" s="1"/>
  <c r="C345" i="64"/>
  <c r="C545" i="64" s="1"/>
  <c r="C745" i="64" s="1"/>
  <c r="C945" i="64" s="1"/>
  <c r="C1145" i="64" s="1"/>
  <c r="C1345" i="64" s="1"/>
  <c r="C1545" i="64" s="1"/>
  <c r="C1745" i="64" s="1"/>
  <c r="C1945" i="64" s="1"/>
  <c r="C2145" i="64" s="1"/>
  <c r="C2345" i="64" s="1"/>
  <c r="C2545" i="64" s="1"/>
  <c r="C2745" i="64" s="1"/>
  <c r="C2945" i="64" s="1"/>
  <c r="C3145" i="64" s="1"/>
  <c r="B345" i="64"/>
  <c r="B545" i="64" s="1"/>
  <c r="B745" i="64" s="1"/>
  <c r="B945" i="64" s="1"/>
  <c r="B1145" i="64" s="1"/>
  <c r="B1345" i="64" s="1"/>
  <c r="B1545" i="64" s="1"/>
  <c r="B1745" i="64" s="1"/>
  <c r="B1945" i="64" s="1"/>
  <c r="B2145" i="64" s="1"/>
  <c r="B2345" i="64" s="1"/>
  <c r="B2545" i="64" s="1"/>
  <c r="B2745" i="64" s="1"/>
  <c r="B2945" i="64" s="1"/>
  <c r="B3145" i="64" s="1"/>
  <c r="D344" i="64"/>
  <c r="D544" i="64" s="1"/>
  <c r="D744" i="64" s="1"/>
  <c r="D944" i="64" s="1"/>
  <c r="C344" i="64"/>
  <c r="C544" i="64" s="1"/>
  <c r="C744" i="64" s="1"/>
  <c r="C944" i="64" s="1"/>
  <c r="C1144" i="64" s="1"/>
  <c r="C1344" i="64" s="1"/>
  <c r="C1544" i="64" s="1"/>
  <c r="C1744" i="64" s="1"/>
  <c r="C1944" i="64" s="1"/>
  <c r="C2144" i="64" s="1"/>
  <c r="C2344" i="64" s="1"/>
  <c r="C2544" i="64" s="1"/>
  <c r="C2744" i="64" s="1"/>
  <c r="C2944" i="64" s="1"/>
  <c r="C3144" i="64" s="1"/>
  <c r="B344" i="64"/>
  <c r="B544" i="64" s="1"/>
  <c r="B744" i="64" s="1"/>
  <c r="B944" i="64" s="1"/>
  <c r="B1144" i="64" s="1"/>
  <c r="B1344" i="64" s="1"/>
  <c r="B1544" i="64" s="1"/>
  <c r="B1744" i="64" s="1"/>
  <c r="B1944" i="64" s="1"/>
  <c r="B2144" i="64" s="1"/>
  <c r="B2344" i="64" s="1"/>
  <c r="B2544" i="64" s="1"/>
  <c r="B2744" i="64" s="1"/>
  <c r="B2944" i="64" s="1"/>
  <c r="B3144" i="64" s="1"/>
  <c r="D343" i="64"/>
  <c r="D543" i="64" s="1"/>
  <c r="C343" i="64"/>
  <c r="C543" i="64" s="1"/>
  <c r="C743" i="64" s="1"/>
  <c r="C943" i="64" s="1"/>
  <c r="C1143" i="64" s="1"/>
  <c r="C1343" i="64" s="1"/>
  <c r="C1543" i="64" s="1"/>
  <c r="C1743" i="64" s="1"/>
  <c r="C1943" i="64" s="1"/>
  <c r="C2143" i="64" s="1"/>
  <c r="C2343" i="64" s="1"/>
  <c r="C2543" i="64" s="1"/>
  <c r="C2743" i="64" s="1"/>
  <c r="C2943" i="64" s="1"/>
  <c r="C3143" i="64" s="1"/>
  <c r="B343" i="64"/>
  <c r="B543" i="64" s="1"/>
  <c r="B743" i="64" s="1"/>
  <c r="B943" i="64" s="1"/>
  <c r="B1143" i="64" s="1"/>
  <c r="B1343" i="64" s="1"/>
  <c r="B1543" i="64" s="1"/>
  <c r="B1743" i="64" s="1"/>
  <c r="B1943" i="64" s="1"/>
  <c r="B2143" i="64" s="1"/>
  <c r="B2343" i="64" s="1"/>
  <c r="B2543" i="64" s="1"/>
  <c r="B2743" i="64" s="1"/>
  <c r="B2943" i="64" s="1"/>
  <c r="B3143" i="64" s="1"/>
  <c r="D342" i="64"/>
  <c r="D542" i="64" s="1"/>
  <c r="C342" i="64"/>
  <c r="C542" i="64" s="1"/>
  <c r="C742" i="64" s="1"/>
  <c r="C942" i="64" s="1"/>
  <c r="C1142" i="64" s="1"/>
  <c r="C1342" i="64" s="1"/>
  <c r="C1542" i="64" s="1"/>
  <c r="C1742" i="64" s="1"/>
  <c r="C1942" i="64" s="1"/>
  <c r="C2142" i="64" s="1"/>
  <c r="C2342" i="64" s="1"/>
  <c r="C2542" i="64" s="1"/>
  <c r="C2742" i="64" s="1"/>
  <c r="C2942" i="64" s="1"/>
  <c r="C3142" i="64" s="1"/>
  <c r="B342" i="64"/>
  <c r="B542" i="64" s="1"/>
  <c r="B742" i="64" s="1"/>
  <c r="B942" i="64" s="1"/>
  <c r="B1142" i="64" s="1"/>
  <c r="B1342" i="64" s="1"/>
  <c r="B1542" i="64" s="1"/>
  <c r="B1742" i="64" s="1"/>
  <c r="B1942" i="64" s="1"/>
  <c r="B2142" i="64" s="1"/>
  <c r="B2342" i="64" s="1"/>
  <c r="B2542" i="64" s="1"/>
  <c r="B2742" i="64" s="1"/>
  <c r="B2942" i="64" s="1"/>
  <c r="B3142" i="64" s="1"/>
  <c r="D341" i="64"/>
  <c r="D541" i="64" s="1"/>
  <c r="C341" i="64"/>
  <c r="C541" i="64" s="1"/>
  <c r="C741" i="64" s="1"/>
  <c r="C941" i="64" s="1"/>
  <c r="C1141" i="64" s="1"/>
  <c r="C1341" i="64" s="1"/>
  <c r="C1541" i="64" s="1"/>
  <c r="C1741" i="64" s="1"/>
  <c r="C1941" i="64" s="1"/>
  <c r="C2141" i="64" s="1"/>
  <c r="C2341" i="64" s="1"/>
  <c r="C2541" i="64" s="1"/>
  <c r="C2741" i="64" s="1"/>
  <c r="C2941" i="64" s="1"/>
  <c r="C3141" i="64" s="1"/>
  <c r="B341" i="64"/>
  <c r="B541" i="64" s="1"/>
  <c r="B741" i="64" s="1"/>
  <c r="B941" i="64" s="1"/>
  <c r="B1141" i="64" s="1"/>
  <c r="B1341" i="64" s="1"/>
  <c r="B1541" i="64" s="1"/>
  <c r="B1741" i="64" s="1"/>
  <c r="B1941" i="64" s="1"/>
  <c r="B2141" i="64" s="1"/>
  <c r="B2341" i="64" s="1"/>
  <c r="B2541" i="64" s="1"/>
  <c r="B2741" i="64" s="1"/>
  <c r="B2941" i="64" s="1"/>
  <c r="B3141" i="64" s="1"/>
  <c r="D340" i="64"/>
  <c r="D540" i="64" s="1"/>
  <c r="C340" i="64"/>
  <c r="C540" i="64" s="1"/>
  <c r="C740" i="64" s="1"/>
  <c r="C940" i="64" s="1"/>
  <c r="C1140" i="64" s="1"/>
  <c r="C1340" i="64" s="1"/>
  <c r="C1540" i="64" s="1"/>
  <c r="C1740" i="64" s="1"/>
  <c r="C1940" i="64" s="1"/>
  <c r="C2140" i="64" s="1"/>
  <c r="C2340" i="64" s="1"/>
  <c r="C2540" i="64" s="1"/>
  <c r="C2740" i="64" s="1"/>
  <c r="C2940" i="64" s="1"/>
  <c r="C3140" i="64" s="1"/>
  <c r="B340" i="64"/>
  <c r="B540" i="64" s="1"/>
  <c r="B740" i="64" s="1"/>
  <c r="B940" i="64" s="1"/>
  <c r="B1140" i="64" s="1"/>
  <c r="B1340" i="64" s="1"/>
  <c r="B1540" i="64" s="1"/>
  <c r="B1740" i="64" s="1"/>
  <c r="B1940" i="64" s="1"/>
  <c r="B2140" i="64" s="1"/>
  <c r="B2340" i="64" s="1"/>
  <c r="B2540" i="64" s="1"/>
  <c r="B2740" i="64" s="1"/>
  <c r="B2940" i="64" s="1"/>
  <c r="B3140" i="64" s="1"/>
  <c r="D339" i="64"/>
  <c r="D539" i="64" s="1"/>
  <c r="D739" i="64" s="1"/>
  <c r="D939" i="64" s="1"/>
  <c r="D1139" i="64" s="1"/>
  <c r="D1339" i="64" s="1"/>
  <c r="D1539" i="64" s="1"/>
  <c r="D1739" i="64" s="1"/>
  <c r="D1939" i="64" s="1"/>
  <c r="D2139" i="64" s="1"/>
  <c r="D2339" i="64" s="1"/>
  <c r="D2539" i="64" s="1"/>
  <c r="D2739" i="64" s="1"/>
  <c r="D2939" i="64" s="1"/>
  <c r="D3139" i="64" s="1"/>
  <c r="A3139" i="64" s="1"/>
  <c r="C339" i="64"/>
  <c r="C539" i="64" s="1"/>
  <c r="C739" i="64" s="1"/>
  <c r="C939" i="64" s="1"/>
  <c r="C1139" i="64" s="1"/>
  <c r="C1339" i="64" s="1"/>
  <c r="C1539" i="64" s="1"/>
  <c r="C1739" i="64" s="1"/>
  <c r="C1939" i="64" s="1"/>
  <c r="C2139" i="64" s="1"/>
  <c r="C2339" i="64" s="1"/>
  <c r="C2539" i="64" s="1"/>
  <c r="C2739" i="64" s="1"/>
  <c r="C2939" i="64" s="1"/>
  <c r="C3139" i="64" s="1"/>
  <c r="B339" i="64"/>
  <c r="B539" i="64" s="1"/>
  <c r="B739" i="64" s="1"/>
  <c r="B939" i="64" s="1"/>
  <c r="B1139" i="64" s="1"/>
  <c r="B1339" i="64" s="1"/>
  <c r="B1539" i="64" s="1"/>
  <c r="B1739" i="64" s="1"/>
  <c r="B1939" i="64" s="1"/>
  <c r="B2139" i="64" s="1"/>
  <c r="B2339" i="64" s="1"/>
  <c r="B2539" i="64" s="1"/>
  <c r="B2739" i="64" s="1"/>
  <c r="B2939" i="64" s="1"/>
  <c r="B3139" i="64" s="1"/>
  <c r="D338" i="64"/>
  <c r="D538" i="64" s="1"/>
  <c r="C338" i="64"/>
  <c r="C538" i="64" s="1"/>
  <c r="C738" i="64" s="1"/>
  <c r="C938" i="64" s="1"/>
  <c r="C1138" i="64" s="1"/>
  <c r="C1338" i="64" s="1"/>
  <c r="C1538" i="64" s="1"/>
  <c r="C1738" i="64" s="1"/>
  <c r="C1938" i="64" s="1"/>
  <c r="C2138" i="64" s="1"/>
  <c r="C2338" i="64" s="1"/>
  <c r="C2538" i="64" s="1"/>
  <c r="C2738" i="64" s="1"/>
  <c r="C2938" i="64" s="1"/>
  <c r="C3138" i="64" s="1"/>
  <c r="B338" i="64"/>
  <c r="B538" i="64" s="1"/>
  <c r="B738" i="64" s="1"/>
  <c r="B938" i="64" s="1"/>
  <c r="B1138" i="64" s="1"/>
  <c r="B1338" i="64" s="1"/>
  <c r="B1538" i="64" s="1"/>
  <c r="B1738" i="64" s="1"/>
  <c r="B1938" i="64" s="1"/>
  <c r="B2138" i="64" s="1"/>
  <c r="B2338" i="64" s="1"/>
  <c r="B2538" i="64" s="1"/>
  <c r="B2738" i="64" s="1"/>
  <c r="B2938" i="64" s="1"/>
  <c r="B3138" i="64" s="1"/>
  <c r="D337" i="64"/>
  <c r="A337" i="64" s="1"/>
  <c r="C337" i="64"/>
  <c r="C537" i="64" s="1"/>
  <c r="C737" i="64" s="1"/>
  <c r="C937" i="64" s="1"/>
  <c r="C1137" i="64" s="1"/>
  <c r="C1337" i="64" s="1"/>
  <c r="C1537" i="64" s="1"/>
  <c r="C1737" i="64" s="1"/>
  <c r="C1937" i="64" s="1"/>
  <c r="C2137" i="64" s="1"/>
  <c r="C2337" i="64" s="1"/>
  <c r="C2537" i="64" s="1"/>
  <c r="C2737" i="64" s="1"/>
  <c r="C2937" i="64" s="1"/>
  <c r="C3137" i="64" s="1"/>
  <c r="B337" i="64"/>
  <c r="B537" i="64" s="1"/>
  <c r="B737" i="64" s="1"/>
  <c r="B937" i="64" s="1"/>
  <c r="B1137" i="64" s="1"/>
  <c r="B1337" i="64" s="1"/>
  <c r="B1537" i="64" s="1"/>
  <c r="B1737" i="64" s="1"/>
  <c r="B1937" i="64" s="1"/>
  <c r="B2137" i="64" s="1"/>
  <c r="B2337" i="64" s="1"/>
  <c r="B2537" i="64" s="1"/>
  <c r="B2737" i="64" s="1"/>
  <c r="B2937" i="64" s="1"/>
  <c r="B3137" i="64" s="1"/>
  <c r="D336" i="64"/>
  <c r="D536" i="64" s="1"/>
  <c r="D736" i="64" s="1"/>
  <c r="D936" i="64" s="1"/>
  <c r="C336" i="64"/>
  <c r="C536" i="64" s="1"/>
  <c r="C736" i="64" s="1"/>
  <c r="C936" i="64" s="1"/>
  <c r="C1136" i="64" s="1"/>
  <c r="C1336" i="64" s="1"/>
  <c r="C1536" i="64" s="1"/>
  <c r="C1736" i="64" s="1"/>
  <c r="C1936" i="64" s="1"/>
  <c r="C2136" i="64" s="1"/>
  <c r="C2336" i="64" s="1"/>
  <c r="C2536" i="64" s="1"/>
  <c r="C2736" i="64" s="1"/>
  <c r="C2936" i="64" s="1"/>
  <c r="C3136" i="64" s="1"/>
  <c r="B336" i="64"/>
  <c r="B536" i="64" s="1"/>
  <c r="B736" i="64" s="1"/>
  <c r="B936" i="64" s="1"/>
  <c r="B1136" i="64" s="1"/>
  <c r="B1336" i="64" s="1"/>
  <c r="B1536" i="64" s="1"/>
  <c r="B1736" i="64" s="1"/>
  <c r="B1936" i="64" s="1"/>
  <c r="B2136" i="64" s="1"/>
  <c r="B2336" i="64" s="1"/>
  <c r="B2536" i="64" s="1"/>
  <c r="B2736" i="64" s="1"/>
  <c r="B2936" i="64" s="1"/>
  <c r="B3136" i="64" s="1"/>
  <c r="D335" i="64"/>
  <c r="D535" i="64" s="1"/>
  <c r="C335" i="64"/>
  <c r="C535" i="64" s="1"/>
  <c r="C735" i="64" s="1"/>
  <c r="C935" i="64" s="1"/>
  <c r="C1135" i="64" s="1"/>
  <c r="C1335" i="64" s="1"/>
  <c r="C1535" i="64" s="1"/>
  <c r="C1735" i="64" s="1"/>
  <c r="C1935" i="64" s="1"/>
  <c r="C2135" i="64" s="1"/>
  <c r="C2335" i="64" s="1"/>
  <c r="C2535" i="64" s="1"/>
  <c r="C2735" i="64" s="1"/>
  <c r="C2935" i="64" s="1"/>
  <c r="C3135" i="64" s="1"/>
  <c r="B335" i="64"/>
  <c r="B535" i="64" s="1"/>
  <c r="B735" i="64" s="1"/>
  <c r="B935" i="64" s="1"/>
  <c r="B1135" i="64" s="1"/>
  <c r="B1335" i="64" s="1"/>
  <c r="B1535" i="64" s="1"/>
  <c r="B1735" i="64" s="1"/>
  <c r="B1935" i="64" s="1"/>
  <c r="B2135" i="64" s="1"/>
  <c r="B2335" i="64" s="1"/>
  <c r="B2535" i="64" s="1"/>
  <c r="B2735" i="64" s="1"/>
  <c r="B2935" i="64" s="1"/>
  <c r="B3135" i="64" s="1"/>
  <c r="D334" i="64"/>
  <c r="D534" i="64" s="1"/>
  <c r="C334" i="64"/>
  <c r="C534" i="64" s="1"/>
  <c r="C734" i="64" s="1"/>
  <c r="C934" i="64" s="1"/>
  <c r="C1134" i="64" s="1"/>
  <c r="C1334" i="64" s="1"/>
  <c r="C1534" i="64" s="1"/>
  <c r="C1734" i="64" s="1"/>
  <c r="C1934" i="64" s="1"/>
  <c r="C2134" i="64" s="1"/>
  <c r="C2334" i="64" s="1"/>
  <c r="C2534" i="64" s="1"/>
  <c r="C2734" i="64" s="1"/>
  <c r="C2934" i="64" s="1"/>
  <c r="C3134" i="64" s="1"/>
  <c r="B334" i="64"/>
  <c r="B534" i="64" s="1"/>
  <c r="B734" i="64" s="1"/>
  <c r="B934" i="64" s="1"/>
  <c r="B1134" i="64" s="1"/>
  <c r="B1334" i="64" s="1"/>
  <c r="B1534" i="64" s="1"/>
  <c r="B1734" i="64" s="1"/>
  <c r="B1934" i="64" s="1"/>
  <c r="B2134" i="64" s="1"/>
  <c r="B2334" i="64" s="1"/>
  <c r="B2534" i="64" s="1"/>
  <c r="B2734" i="64" s="1"/>
  <c r="B2934" i="64" s="1"/>
  <c r="B3134" i="64" s="1"/>
  <c r="D333" i="64"/>
  <c r="D533" i="64" s="1"/>
  <c r="C333" i="64"/>
  <c r="C533" i="64" s="1"/>
  <c r="C733" i="64" s="1"/>
  <c r="C933" i="64" s="1"/>
  <c r="C1133" i="64" s="1"/>
  <c r="C1333" i="64" s="1"/>
  <c r="C1533" i="64" s="1"/>
  <c r="C1733" i="64" s="1"/>
  <c r="C1933" i="64" s="1"/>
  <c r="C2133" i="64" s="1"/>
  <c r="C2333" i="64" s="1"/>
  <c r="C2533" i="64" s="1"/>
  <c r="C2733" i="64" s="1"/>
  <c r="C2933" i="64" s="1"/>
  <c r="C3133" i="64" s="1"/>
  <c r="B333" i="64"/>
  <c r="B533" i="64" s="1"/>
  <c r="B733" i="64" s="1"/>
  <c r="B933" i="64" s="1"/>
  <c r="B1133" i="64" s="1"/>
  <c r="B1333" i="64" s="1"/>
  <c r="B1533" i="64" s="1"/>
  <c r="B1733" i="64" s="1"/>
  <c r="B1933" i="64" s="1"/>
  <c r="B2133" i="64" s="1"/>
  <c r="B2333" i="64" s="1"/>
  <c r="B2533" i="64" s="1"/>
  <c r="B2733" i="64" s="1"/>
  <c r="B2933" i="64" s="1"/>
  <c r="B3133" i="64" s="1"/>
  <c r="D332" i="64"/>
  <c r="D532" i="64" s="1"/>
  <c r="C332" i="64"/>
  <c r="C532" i="64" s="1"/>
  <c r="C732" i="64" s="1"/>
  <c r="C932" i="64" s="1"/>
  <c r="C1132" i="64" s="1"/>
  <c r="C1332" i="64" s="1"/>
  <c r="C1532" i="64" s="1"/>
  <c r="C1732" i="64" s="1"/>
  <c r="C1932" i="64" s="1"/>
  <c r="C2132" i="64" s="1"/>
  <c r="C2332" i="64" s="1"/>
  <c r="C2532" i="64" s="1"/>
  <c r="C2732" i="64" s="1"/>
  <c r="C2932" i="64" s="1"/>
  <c r="C3132" i="64" s="1"/>
  <c r="B332" i="64"/>
  <c r="B532" i="64" s="1"/>
  <c r="B732" i="64" s="1"/>
  <c r="B932" i="64" s="1"/>
  <c r="B1132" i="64" s="1"/>
  <c r="B1332" i="64" s="1"/>
  <c r="B1532" i="64" s="1"/>
  <c r="B1732" i="64" s="1"/>
  <c r="B1932" i="64" s="1"/>
  <c r="B2132" i="64" s="1"/>
  <c r="B2332" i="64" s="1"/>
  <c r="B2532" i="64" s="1"/>
  <c r="B2732" i="64" s="1"/>
  <c r="B2932" i="64" s="1"/>
  <c r="B3132" i="64" s="1"/>
  <c r="D331" i="64"/>
  <c r="D531" i="64" s="1"/>
  <c r="D731" i="64" s="1"/>
  <c r="D931" i="64" s="1"/>
  <c r="D1131" i="64" s="1"/>
  <c r="D1331" i="64" s="1"/>
  <c r="D1531" i="64" s="1"/>
  <c r="D1731" i="64" s="1"/>
  <c r="D1931" i="64" s="1"/>
  <c r="D2131" i="64" s="1"/>
  <c r="D2331" i="64" s="1"/>
  <c r="D2531" i="64" s="1"/>
  <c r="D2731" i="64" s="1"/>
  <c r="D2931" i="64" s="1"/>
  <c r="D3131" i="64" s="1"/>
  <c r="A3131" i="64" s="1"/>
  <c r="C331" i="64"/>
  <c r="C531" i="64" s="1"/>
  <c r="C731" i="64" s="1"/>
  <c r="C931" i="64" s="1"/>
  <c r="C1131" i="64" s="1"/>
  <c r="C1331" i="64" s="1"/>
  <c r="C1531" i="64" s="1"/>
  <c r="C1731" i="64" s="1"/>
  <c r="C1931" i="64" s="1"/>
  <c r="C2131" i="64" s="1"/>
  <c r="C2331" i="64" s="1"/>
  <c r="C2531" i="64" s="1"/>
  <c r="C2731" i="64" s="1"/>
  <c r="C2931" i="64" s="1"/>
  <c r="C3131" i="64" s="1"/>
  <c r="B331" i="64"/>
  <c r="B531" i="64" s="1"/>
  <c r="B731" i="64" s="1"/>
  <c r="B931" i="64" s="1"/>
  <c r="B1131" i="64" s="1"/>
  <c r="B1331" i="64" s="1"/>
  <c r="B1531" i="64" s="1"/>
  <c r="B1731" i="64" s="1"/>
  <c r="B1931" i="64" s="1"/>
  <c r="B2131" i="64" s="1"/>
  <c r="B2331" i="64" s="1"/>
  <c r="B2531" i="64" s="1"/>
  <c r="B2731" i="64" s="1"/>
  <c r="B2931" i="64" s="1"/>
  <c r="B3131" i="64" s="1"/>
  <c r="D330" i="64"/>
  <c r="D530" i="64" s="1"/>
  <c r="C330" i="64"/>
  <c r="C530" i="64" s="1"/>
  <c r="C730" i="64" s="1"/>
  <c r="C930" i="64" s="1"/>
  <c r="C1130" i="64" s="1"/>
  <c r="C1330" i="64" s="1"/>
  <c r="C1530" i="64" s="1"/>
  <c r="C1730" i="64" s="1"/>
  <c r="C1930" i="64" s="1"/>
  <c r="C2130" i="64" s="1"/>
  <c r="C2330" i="64" s="1"/>
  <c r="C2530" i="64" s="1"/>
  <c r="C2730" i="64" s="1"/>
  <c r="C2930" i="64" s="1"/>
  <c r="C3130" i="64" s="1"/>
  <c r="B330" i="64"/>
  <c r="B530" i="64" s="1"/>
  <c r="B730" i="64" s="1"/>
  <c r="B930" i="64" s="1"/>
  <c r="B1130" i="64" s="1"/>
  <c r="B1330" i="64" s="1"/>
  <c r="B1530" i="64" s="1"/>
  <c r="B1730" i="64" s="1"/>
  <c r="B1930" i="64" s="1"/>
  <c r="B2130" i="64" s="1"/>
  <c r="B2330" i="64" s="1"/>
  <c r="B2530" i="64" s="1"/>
  <c r="B2730" i="64" s="1"/>
  <c r="B2930" i="64" s="1"/>
  <c r="B3130" i="64" s="1"/>
  <c r="D329" i="64"/>
  <c r="A329" i="64" s="1"/>
  <c r="C329" i="64"/>
  <c r="C529" i="64" s="1"/>
  <c r="C729" i="64" s="1"/>
  <c r="C929" i="64" s="1"/>
  <c r="C1129" i="64" s="1"/>
  <c r="C1329" i="64" s="1"/>
  <c r="C1529" i="64" s="1"/>
  <c r="C1729" i="64" s="1"/>
  <c r="C1929" i="64" s="1"/>
  <c r="C2129" i="64" s="1"/>
  <c r="C2329" i="64" s="1"/>
  <c r="C2529" i="64" s="1"/>
  <c r="C2729" i="64" s="1"/>
  <c r="C2929" i="64" s="1"/>
  <c r="C3129" i="64" s="1"/>
  <c r="B329" i="64"/>
  <c r="B529" i="64" s="1"/>
  <c r="B729" i="64" s="1"/>
  <c r="B929" i="64" s="1"/>
  <c r="B1129" i="64" s="1"/>
  <c r="B1329" i="64" s="1"/>
  <c r="B1529" i="64" s="1"/>
  <c r="B1729" i="64" s="1"/>
  <c r="B1929" i="64" s="1"/>
  <c r="B2129" i="64" s="1"/>
  <c r="B2329" i="64" s="1"/>
  <c r="B2529" i="64" s="1"/>
  <c r="B2729" i="64" s="1"/>
  <c r="B2929" i="64" s="1"/>
  <c r="B3129" i="64" s="1"/>
  <c r="D328" i="64"/>
  <c r="D528" i="64" s="1"/>
  <c r="D728" i="64" s="1"/>
  <c r="D928" i="64" s="1"/>
  <c r="C328" i="64"/>
  <c r="C528" i="64" s="1"/>
  <c r="C728" i="64" s="1"/>
  <c r="C928" i="64" s="1"/>
  <c r="C1128" i="64" s="1"/>
  <c r="C1328" i="64" s="1"/>
  <c r="C1528" i="64" s="1"/>
  <c r="C1728" i="64" s="1"/>
  <c r="C1928" i="64" s="1"/>
  <c r="C2128" i="64" s="1"/>
  <c r="C2328" i="64" s="1"/>
  <c r="C2528" i="64" s="1"/>
  <c r="C2728" i="64" s="1"/>
  <c r="C2928" i="64" s="1"/>
  <c r="C3128" i="64" s="1"/>
  <c r="B328" i="64"/>
  <c r="B528" i="64" s="1"/>
  <c r="B728" i="64" s="1"/>
  <c r="B928" i="64" s="1"/>
  <c r="B1128" i="64" s="1"/>
  <c r="B1328" i="64" s="1"/>
  <c r="B1528" i="64" s="1"/>
  <c r="B1728" i="64" s="1"/>
  <c r="B1928" i="64" s="1"/>
  <c r="B2128" i="64" s="1"/>
  <c r="B2328" i="64" s="1"/>
  <c r="B2528" i="64" s="1"/>
  <c r="B2728" i="64" s="1"/>
  <c r="B2928" i="64" s="1"/>
  <c r="B3128" i="64" s="1"/>
  <c r="D327" i="64"/>
  <c r="D527" i="64" s="1"/>
  <c r="C327" i="64"/>
  <c r="C527" i="64" s="1"/>
  <c r="C727" i="64" s="1"/>
  <c r="C927" i="64" s="1"/>
  <c r="C1127" i="64" s="1"/>
  <c r="C1327" i="64" s="1"/>
  <c r="C1527" i="64" s="1"/>
  <c r="C1727" i="64" s="1"/>
  <c r="C1927" i="64" s="1"/>
  <c r="C2127" i="64" s="1"/>
  <c r="C2327" i="64" s="1"/>
  <c r="C2527" i="64" s="1"/>
  <c r="C2727" i="64" s="1"/>
  <c r="C2927" i="64" s="1"/>
  <c r="C3127" i="64" s="1"/>
  <c r="B327" i="64"/>
  <c r="D326" i="64"/>
  <c r="D526" i="64" s="1"/>
  <c r="C326" i="64"/>
  <c r="C526" i="64" s="1"/>
  <c r="C726" i="64" s="1"/>
  <c r="C926" i="64" s="1"/>
  <c r="C1126" i="64" s="1"/>
  <c r="C1326" i="64" s="1"/>
  <c r="C1526" i="64" s="1"/>
  <c r="C1726" i="64" s="1"/>
  <c r="C1926" i="64" s="1"/>
  <c r="C2126" i="64" s="1"/>
  <c r="C2326" i="64" s="1"/>
  <c r="C2526" i="64" s="1"/>
  <c r="C2726" i="64" s="1"/>
  <c r="C2926" i="64" s="1"/>
  <c r="C3126" i="64" s="1"/>
  <c r="B326" i="64"/>
  <c r="B526" i="64" s="1"/>
  <c r="B726" i="64" s="1"/>
  <c r="B926" i="64" s="1"/>
  <c r="B1126" i="64" s="1"/>
  <c r="B1326" i="64" s="1"/>
  <c r="B1526" i="64" s="1"/>
  <c r="B1726" i="64" s="1"/>
  <c r="B1926" i="64" s="1"/>
  <c r="B2126" i="64" s="1"/>
  <c r="B2326" i="64" s="1"/>
  <c r="B2526" i="64" s="1"/>
  <c r="B2726" i="64" s="1"/>
  <c r="B2926" i="64" s="1"/>
  <c r="B3126" i="64" s="1"/>
  <c r="D325" i="64"/>
  <c r="D525" i="64" s="1"/>
  <c r="C325" i="64"/>
  <c r="C525" i="64" s="1"/>
  <c r="C725" i="64" s="1"/>
  <c r="C925" i="64" s="1"/>
  <c r="C1125" i="64" s="1"/>
  <c r="C1325" i="64" s="1"/>
  <c r="C1525" i="64" s="1"/>
  <c r="C1725" i="64" s="1"/>
  <c r="C1925" i="64" s="1"/>
  <c r="C2125" i="64" s="1"/>
  <c r="C2325" i="64" s="1"/>
  <c r="C2525" i="64" s="1"/>
  <c r="C2725" i="64" s="1"/>
  <c r="C2925" i="64" s="1"/>
  <c r="C3125" i="64" s="1"/>
  <c r="B325" i="64"/>
  <c r="B525" i="64" s="1"/>
  <c r="B725" i="64" s="1"/>
  <c r="B925" i="64" s="1"/>
  <c r="B1125" i="64" s="1"/>
  <c r="B1325" i="64" s="1"/>
  <c r="B1525" i="64" s="1"/>
  <c r="B1725" i="64" s="1"/>
  <c r="B1925" i="64" s="1"/>
  <c r="B2125" i="64" s="1"/>
  <c r="B2325" i="64" s="1"/>
  <c r="B2525" i="64" s="1"/>
  <c r="B2725" i="64" s="1"/>
  <c r="B2925" i="64" s="1"/>
  <c r="B3125" i="64" s="1"/>
  <c r="D324" i="64"/>
  <c r="D524" i="64" s="1"/>
  <c r="C324" i="64"/>
  <c r="B324" i="64"/>
  <c r="B524" i="64" s="1"/>
  <c r="B724" i="64" s="1"/>
  <c r="B924" i="64" s="1"/>
  <c r="B1124" i="64" s="1"/>
  <c r="B1324" i="64" s="1"/>
  <c r="B1524" i="64" s="1"/>
  <c r="B1724" i="64" s="1"/>
  <c r="B1924" i="64" s="1"/>
  <c r="B2124" i="64" s="1"/>
  <c r="B2324" i="64" s="1"/>
  <c r="B2524" i="64" s="1"/>
  <c r="B2724" i="64" s="1"/>
  <c r="B2924" i="64" s="1"/>
  <c r="B3124" i="64" s="1"/>
  <c r="D323" i="64"/>
  <c r="D523" i="64" s="1"/>
  <c r="D723" i="64" s="1"/>
  <c r="D923" i="64" s="1"/>
  <c r="D1123" i="64" s="1"/>
  <c r="D1323" i="64" s="1"/>
  <c r="D1523" i="64" s="1"/>
  <c r="D1723" i="64" s="1"/>
  <c r="D1923" i="64" s="1"/>
  <c r="D2123" i="64" s="1"/>
  <c r="D2323" i="64" s="1"/>
  <c r="D2523" i="64" s="1"/>
  <c r="D2723" i="64" s="1"/>
  <c r="D2923" i="64" s="1"/>
  <c r="D3123" i="64" s="1"/>
  <c r="A3123" i="64" s="1"/>
  <c r="C323" i="64"/>
  <c r="C523" i="64" s="1"/>
  <c r="C723" i="64" s="1"/>
  <c r="C923" i="64" s="1"/>
  <c r="C1123" i="64" s="1"/>
  <c r="C1323" i="64" s="1"/>
  <c r="C1523" i="64" s="1"/>
  <c r="C1723" i="64" s="1"/>
  <c r="C1923" i="64" s="1"/>
  <c r="C2123" i="64" s="1"/>
  <c r="C2323" i="64" s="1"/>
  <c r="C2523" i="64" s="1"/>
  <c r="C2723" i="64" s="1"/>
  <c r="C2923" i="64" s="1"/>
  <c r="C3123" i="64" s="1"/>
  <c r="B323" i="64"/>
  <c r="B523" i="64" s="1"/>
  <c r="B723" i="64" s="1"/>
  <c r="B923" i="64" s="1"/>
  <c r="B1123" i="64" s="1"/>
  <c r="B1323" i="64" s="1"/>
  <c r="B1523" i="64" s="1"/>
  <c r="B1723" i="64" s="1"/>
  <c r="B1923" i="64" s="1"/>
  <c r="B2123" i="64" s="1"/>
  <c r="B2323" i="64" s="1"/>
  <c r="B2523" i="64" s="1"/>
  <c r="B2723" i="64" s="1"/>
  <c r="B2923" i="64" s="1"/>
  <c r="B3123" i="64" s="1"/>
  <c r="D322" i="64"/>
  <c r="D522" i="64" s="1"/>
  <c r="C322" i="64"/>
  <c r="C522" i="64" s="1"/>
  <c r="C722" i="64" s="1"/>
  <c r="C922" i="64" s="1"/>
  <c r="C1122" i="64" s="1"/>
  <c r="C1322" i="64" s="1"/>
  <c r="C1522" i="64" s="1"/>
  <c r="C1722" i="64" s="1"/>
  <c r="C1922" i="64" s="1"/>
  <c r="C2122" i="64" s="1"/>
  <c r="C2322" i="64" s="1"/>
  <c r="C2522" i="64" s="1"/>
  <c r="C2722" i="64" s="1"/>
  <c r="C2922" i="64" s="1"/>
  <c r="C3122" i="64" s="1"/>
  <c r="B322" i="64"/>
  <c r="B522" i="64" s="1"/>
  <c r="B722" i="64" s="1"/>
  <c r="B922" i="64" s="1"/>
  <c r="B1122" i="64" s="1"/>
  <c r="B1322" i="64" s="1"/>
  <c r="B1522" i="64" s="1"/>
  <c r="B1722" i="64" s="1"/>
  <c r="B1922" i="64" s="1"/>
  <c r="B2122" i="64" s="1"/>
  <c r="B2322" i="64" s="1"/>
  <c r="B2522" i="64" s="1"/>
  <c r="B2722" i="64" s="1"/>
  <c r="B2922" i="64" s="1"/>
  <c r="B3122" i="64" s="1"/>
  <c r="D321" i="64"/>
  <c r="D521" i="64" s="1"/>
  <c r="C321" i="64"/>
  <c r="C521" i="64" s="1"/>
  <c r="C721" i="64" s="1"/>
  <c r="C921" i="64" s="1"/>
  <c r="C1121" i="64" s="1"/>
  <c r="C1321" i="64" s="1"/>
  <c r="C1521" i="64" s="1"/>
  <c r="C1721" i="64" s="1"/>
  <c r="C1921" i="64" s="1"/>
  <c r="C2121" i="64" s="1"/>
  <c r="C2321" i="64" s="1"/>
  <c r="C2521" i="64" s="1"/>
  <c r="C2721" i="64" s="1"/>
  <c r="C2921" i="64" s="1"/>
  <c r="C3121" i="64" s="1"/>
  <c r="B321" i="64"/>
  <c r="B521" i="64" s="1"/>
  <c r="B721" i="64" s="1"/>
  <c r="B921" i="64" s="1"/>
  <c r="B1121" i="64" s="1"/>
  <c r="B1321" i="64" s="1"/>
  <c r="B1521" i="64" s="1"/>
  <c r="B1721" i="64" s="1"/>
  <c r="B1921" i="64" s="1"/>
  <c r="B2121" i="64" s="1"/>
  <c r="B2321" i="64" s="1"/>
  <c r="B2521" i="64" s="1"/>
  <c r="B2721" i="64" s="1"/>
  <c r="B2921" i="64" s="1"/>
  <c r="B3121" i="64" s="1"/>
  <c r="D320" i="64"/>
  <c r="D520" i="64" s="1"/>
  <c r="D720" i="64" s="1"/>
  <c r="D920" i="64" s="1"/>
  <c r="C320" i="64"/>
  <c r="C520" i="64" s="1"/>
  <c r="C720" i="64" s="1"/>
  <c r="C920" i="64" s="1"/>
  <c r="C1120" i="64" s="1"/>
  <c r="C1320" i="64" s="1"/>
  <c r="C1520" i="64" s="1"/>
  <c r="C1720" i="64" s="1"/>
  <c r="C1920" i="64" s="1"/>
  <c r="C2120" i="64" s="1"/>
  <c r="C2320" i="64" s="1"/>
  <c r="C2520" i="64" s="1"/>
  <c r="C2720" i="64" s="1"/>
  <c r="C2920" i="64" s="1"/>
  <c r="C3120" i="64" s="1"/>
  <c r="B320" i="64"/>
  <c r="B520" i="64" s="1"/>
  <c r="B720" i="64" s="1"/>
  <c r="B920" i="64" s="1"/>
  <c r="B1120" i="64" s="1"/>
  <c r="B1320" i="64" s="1"/>
  <c r="B1520" i="64" s="1"/>
  <c r="B1720" i="64" s="1"/>
  <c r="B1920" i="64" s="1"/>
  <c r="B2120" i="64" s="1"/>
  <c r="B2320" i="64" s="1"/>
  <c r="B2520" i="64" s="1"/>
  <c r="B2720" i="64" s="1"/>
  <c r="B2920" i="64" s="1"/>
  <c r="B3120" i="64" s="1"/>
  <c r="D319" i="64"/>
  <c r="D519" i="64" s="1"/>
  <c r="C319" i="64"/>
  <c r="C519" i="64" s="1"/>
  <c r="C719" i="64" s="1"/>
  <c r="C919" i="64" s="1"/>
  <c r="C1119" i="64" s="1"/>
  <c r="C1319" i="64" s="1"/>
  <c r="C1519" i="64" s="1"/>
  <c r="C1719" i="64" s="1"/>
  <c r="C1919" i="64" s="1"/>
  <c r="C2119" i="64" s="1"/>
  <c r="C2319" i="64" s="1"/>
  <c r="C2519" i="64" s="1"/>
  <c r="C2719" i="64" s="1"/>
  <c r="C2919" i="64" s="1"/>
  <c r="C3119" i="64" s="1"/>
  <c r="B319" i="64"/>
  <c r="B519" i="64" s="1"/>
  <c r="B719" i="64" s="1"/>
  <c r="B919" i="64" s="1"/>
  <c r="B1119" i="64" s="1"/>
  <c r="B1319" i="64" s="1"/>
  <c r="B1519" i="64" s="1"/>
  <c r="B1719" i="64" s="1"/>
  <c r="B1919" i="64" s="1"/>
  <c r="B2119" i="64" s="1"/>
  <c r="B2319" i="64" s="1"/>
  <c r="B2519" i="64" s="1"/>
  <c r="B2719" i="64" s="1"/>
  <c r="B2919" i="64" s="1"/>
  <c r="B3119" i="64" s="1"/>
  <c r="D318" i="64"/>
  <c r="D518" i="64" s="1"/>
  <c r="C318" i="64"/>
  <c r="C518" i="64" s="1"/>
  <c r="C718" i="64" s="1"/>
  <c r="C918" i="64" s="1"/>
  <c r="C1118" i="64" s="1"/>
  <c r="C1318" i="64" s="1"/>
  <c r="C1518" i="64" s="1"/>
  <c r="C1718" i="64" s="1"/>
  <c r="C1918" i="64" s="1"/>
  <c r="C2118" i="64" s="1"/>
  <c r="C2318" i="64" s="1"/>
  <c r="C2518" i="64" s="1"/>
  <c r="C2718" i="64" s="1"/>
  <c r="C2918" i="64" s="1"/>
  <c r="C3118" i="64" s="1"/>
  <c r="B318" i="64"/>
  <c r="B518" i="64" s="1"/>
  <c r="B718" i="64" s="1"/>
  <c r="B918" i="64" s="1"/>
  <c r="B1118" i="64" s="1"/>
  <c r="B1318" i="64" s="1"/>
  <c r="B1518" i="64" s="1"/>
  <c r="B1718" i="64" s="1"/>
  <c r="B1918" i="64" s="1"/>
  <c r="B2118" i="64" s="1"/>
  <c r="B2318" i="64" s="1"/>
  <c r="B2518" i="64" s="1"/>
  <c r="B2718" i="64" s="1"/>
  <c r="B2918" i="64" s="1"/>
  <c r="B3118" i="64" s="1"/>
  <c r="D317" i="64"/>
  <c r="D517" i="64" s="1"/>
  <c r="C317" i="64"/>
  <c r="C517" i="64" s="1"/>
  <c r="C717" i="64" s="1"/>
  <c r="C917" i="64" s="1"/>
  <c r="C1117" i="64" s="1"/>
  <c r="C1317" i="64" s="1"/>
  <c r="C1517" i="64" s="1"/>
  <c r="C1717" i="64" s="1"/>
  <c r="C1917" i="64" s="1"/>
  <c r="C2117" i="64" s="1"/>
  <c r="C2317" i="64" s="1"/>
  <c r="C2517" i="64" s="1"/>
  <c r="C2717" i="64" s="1"/>
  <c r="C2917" i="64" s="1"/>
  <c r="C3117" i="64" s="1"/>
  <c r="B317" i="64"/>
  <c r="B517" i="64" s="1"/>
  <c r="B717" i="64" s="1"/>
  <c r="B917" i="64" s="1"/>
  <c r="B1117" i="64" s="1"/>
  <c r="B1317" i="64" s="1"/>
  <c r="B1517" i="64" s="1"/>
  <c r="B1717" i="64" s="1"/>
  <c r="B1917" i="64" s="1"/>
  <c r="B2117" i="64" s="1"/>
  <c r="B2317" i="64" s="1"/>
  <c r="B2517" i="64" s="1"/>
  <c r="B2717" i="64" s="1"/>
  <c r="B2917" i="64" s="1"/>
  <c r="B3117" i="64" s="1"/>
  <c r="D316" i="64"/>
  <c r="D516" i="64" s="1"/>
  <c r="C316" i="64"/>
  <c r="B316" i="64"/>
  <c r="B516" i="64" s="1"/>
  <c r="B716" i="64" s="1"/>
  <c r="B916" i="64" s="1"/>
  <c r="B1116" i="64" s="1"/>
  <c r="B1316" i="64" s="1"/>
  <c r="B1516" i="64" s="1"/>
  <c r="B1716" i="64" s="1"/>
  <c r="B1916" i="64" s="1"/>
  <c r="B2116" i="64" s="1"/>
  <c r="B2316" i="64" s="1"/>
  <c r="B2516" i="64" s="1"/>
  <c r="B2716" i="64" s="1"/>
  <c r="B2916" i="64" s="1"/>
  <c r="B3116" i="64" s="1"/>
  <c r="D315" i="64"/>
  <c r="D515" i="64" s="1"/>
  <c r="D715" i="64" s="1"/>
  <c r="D915" i="64" s="1"/>
  <c r="D1115" i="64" s="1"/>
  <c r="D1315" i="64" s="1"/>
  <c r="D1515" i="64" s="1"/>
  <c r="D1715" i="64" s="1"/>
  <c r="D1915" i="64" s="1"/>
  <c r="D2115" i="64" s="1"/>
  <c r="D2315" i="64" s="1"/>
  <c r="D2515" i="64" s="1"/>
  <c r="D2715" i="64" s="1"/>
  <c r="D2915" i="64" s="1"/>
  <c r="D3115" i="64" s="1"/>
  <c r="A3115" i="64" s="1"/>
  <c r="C315" i="64"/>
  <c r="C515" i="64" s="1"/>
  <c r="C715" i="64" s="1"/>
  <c r="C915" i="64" s="1"/>
  <c r="C1115" i="64" s="1"/>
  <c r="C1315" i="64" s="1"/>
  <c r="C1515" i="64" s="1"/>
  <c r="C1715" i="64" s="1"/>
  <c r="C1915" i="64" s="1"/>
  <c r="C2115" i="64" s="1"/>
  <c r="C2315" i="64" s="1"/>
  <c r="C2515" i="64" s="1"/>
  <c r="C2715" i="64" s="1"/>
  <c r="C2915" i="64" s="1"/>
  <c r="C3115" i="64" s="1"/>
  <c r="B315" i="64"/>
  <c r="B515" i="64" s="1"/>
  <c r="B715" i="64" s="1"/>
  <c r="B915" i="64" s="1"/>
  <c r="B1115" i="64" s="1"/>
  <c r="B1315" i="64" s="1"/>
  <c r="B1515" i="64" s="1"/>
  <c r="B1715" i="64" s="1"/>
  <c r="B1915" i="64" s="1"/>
  <c r="B2115" i="64" s="1"/>
  <c r="B2315" i="64" s="1"/>
  <c r="B2515" i="64" s="1"/>
  <c r="B2715" i="64" s="1"/>
  <c r="B2915" i="64" s="1"/>
  <c r="B3115" i="64" s="1"/>
  <c r="D314" i="64"/>
  <c r="D514" i="64" s="1"/>
  <c r="C314" i="64"/>
  <c r="C514" i="64" s="1"/>
  <c r="C714" i="64" s="1"/>
  <c r="C914" i="64" s="1"/>
  <c r="C1114" i="64" s="1"/>
  <c r="C1314" i="64" s="1"/>
  <c r="C1514" i="64" s="1"/>
  <c r="C1714" i="64" s="1"/>
  <c r="C1914" i="64" s="1"/>
  <c r="C2114" i="64" s="1"/>
  <c r="C2314" i="64" s="1"/>
  <c r="C2514" i="64" s="1"/>
  <c r="C2714" i="64" s="1"/>
  <c r="C2914" i="64" s="1"/>
  <c r="C3114" i="64" s="1"/>
  <c r="B314" i="64"/>
  <c r="B514" i="64" s="1"/>
  <c r="B714" i="64" s="1"/>
  <c r="B914" i="64" s="1"/>
  <c r="B1114" i="64" s="1"/>
  <c r="B1314" i="64" s="1"/>
  <c r="B1514" i="64" s="1"/>
  <c r="B1714" i="64" s="1"/>
  <c r="B1914" i="64" s="1"/>
  <c r="B2114" i="64" s="1"/>
  <c r="B2314" i="64" s="1"/>
  <c r="B2514" i="64" s="1"/>
  <c r="B2714" i="64" s="1"/>
  <c r="B2914" i="64" s="1"/>
  <c r="B3114" i="64" s="1"/>
  <c r="D313" i="64"/>
  <c r="D513" i="64" s="1"/>
  <c r="C313" i="64"/>
  <c r="C513" i="64" s="1"/>
  <c r="C713" i="64" s="1"/>
  <c r="C913" i="64" s="1"/>
  <c r="C1113" i="64" s="1"/>
  <c r="C1313" i="64" s="1"/>
  <c r="C1513" i="64" s="1"/>
  <c r="C1713" i="64" s="1"/>
  <c r="C1913" i="64" s="1"/>
  <c r="C2113" i="64" s="1"/>
  <c r="C2313" i="64" s="1"/>
  <c r="C2513" i="64" s="1"/>
  <c r="C2713" i="64" s="1"/>
  <c r="C2913" i="64" s="1"/>
  <c r="C3113" i="64" s="1"/>
  <c r="B313" i="64"/>
  <c r="B513" i="64" s="1"/>
  <c r="B713" i="64" s="1"/>
  <c r="B913" i="64" s="1"/>
  <c r="B1113" i="64" s="1"/>
  <c r="B1313" i="64" s="1"/>
  <c r="B1513" i="64" s="1"/>
  <c r="B1713" i="64" s="1"/>
  <c r="B1913" i="64" s="1"/>
  <c r="B2113" i="64" s="1"/>
  <c r="B2313" i="64" s="1"/>
  <c r="B2513" i="64" s="1"/>
  <c r="B2713" i="64" s="1"/>
  <c r="B2913" i="64" s="1"/>
  <c r="B3113" i="64" s="1"/>
  <c r="D312" i="64"/>
  <c r="D512" i="64" s="1"/>
  <c r="D712" i="64" s="1"/>
  <c r="D912" i="64" s="1"/>
  <c r="C312" i="64"/>
  <c r="C512" i="64" s="1"/>
  <c r="C712" i="64" s="1"/>
  <c r="C912" i="64" s="1"/>
  <c r="C1112" i="64" s="1"/>
  <c r="C1312" i="64" s="1"/>
  <c r="C1512" i="64" s="1"/>
  <c r="C1712" i="64" s="1"/>
  <c r="C1912" i="64" s="1"/>
  <c r="C2112" i="64" s="1"/>
  <c r="C2312" i="64" s="1"/>
  <c r="C2512" i="64" s="1"/>
  <c r="C2712" i="64" s="1"/>
  <c r="C2912" i="64" s="1"/>
  <c r="C3112" i="64" s="1"/>
  <c r="B312" i="64"/>
  <c r="B512" i="64" s="1"/>
  <c r="B712" i="64" s="1"/>
  <c r="B912" i="64" s="1"/>
  <c r="B1112" i="64" s="1"/>
  <c r="B1312" i="64" s="1"/>
  <c r="B1512" i="64" s="1"/>
  <c r="B1712" i="64" s="1"/>
  <c r="B1912" i="64" s="1"/>
  <c r="B2112" i="64" s="1"/>
  <c r="B2312" i="64" s="1"/>
  <c r="B2512" i="64" s="1"/>
  <c r="B2712" i="64" s="1"/>
  <c r="B2912" i="64" s="1"/>
  <c r="B3112" i="64" s="1"/>
  <c r="D311" i="64"/>
  <c r="D511" i="64" s="1"/>
  <c r="C311" i="64"/>
  <c r="C511" i="64" s="1"/>
  <c r="C711" i="64" s="1"/>
  <c r="C911" i="64" s="1"/>
  <c r="C1111" i="64" s="1"/>
  <c r="C1311" i="64" s="1"/>
  <c r="C1511" i="64" s="1"/>
  <c r="C1711" i="64" s="1"/>
  <c r="C1911" i="64" s="1"/>
  <c r="C2111" i="64" s="1"/>
  <c r="C2311" i="64" s="1"/>
  <c r="C2511" i="64" s="1"/>
  <c r="C2711" i="64" s="1"/>
  <c r="C2911" i="64" s="1"/>
  <c r="C3111" i="64" s="1"/>
  <c r="B311" i="64"/>
  <c r="B511" i="64" s="1"/>
  <c r="B711" i="64" s="1"/>
  <c r="B911" i="64" s="1"/>
  <c r="B1111" i="64" s="1"/>
  <c r="B1311" i="64" s="1"/>
  <c r="B1511" i="64" s="1"/>
  <c r="B1711" i="64" s="1"/>
  <c r="B1911" i="64" s="1"/>
  <c r="B2111" i="64" s="1"/>
  <c r="B2311" i="64" s="1"/>
  <c r="B2511" i="64" s="1"/>
  <c r="B2711" i="64" s="1"/>
  <c r="B2911" i="64" s="1"/>
  <c r="B3111" i="64" s="1"/>
  <c r="D310" i="64"/>
  <c r="D510" i="64" s="1"/>
  <c r="C310" i="64"/>
  <c r="C510" i="64" s="1"/>
  <c r="C710" i="64" s="1"/>
  <c r="C910" i="64" s="1"/>
  <c r="C1110" i="64" s="1"/>
  <c r="C1310" i="64" s="1"/>
  <c r="C1510" i="64" s="1"/>
  <c r="C1710" i="64" s="1"/>
  <c r="C1910" i="64" s="1"/>
  <c r="C2110" i="64" s="1"/>
  <c r="C2310" i="64" s="1"/>
  <c r="C2510" i="64" s="1"/>
  <c r="C2710" i="64" s="1"/>
  <c r="C2910" i="64" s="1"/>
  <c r="C3110" i="64" s="1"/>
  <c r="B310" i="64"/>
  <c r="B510" i="64" s="1"/>
  <c r="B710" i="64" s="1"/>
  <c r="B910" i="64" s="1"/>
  <c r="B1110" i="64" s="1"/>
  <c r="B1310" i="64" s="1"/>
  <c r="B1510" i="64" s="1"/>
  <c r="B1710" i="64" s="1"/>
  <c r="B1910" i="64" s="1"/>
  <c r="B2110" i="64" s="1"/>
  <c r="B2310" i="64" s="1"/>
  <c r="B2510" i="64" s="1"/>
  <c r="B2710" i="64" s="1"/>
  <c r="B2910" i="64" s="1"/>
  <c r="B3110" i="64" s="1"/>
  <c r="D309" i="64"/>
  <c r="D509" i="64" s="1"/>
  <c r="C309" i="64"/>
  <c r="C509" i="64" s="1"/>
  <c r="C709" i="64" s="1"/>
  <c r="C909" i="64" s="1"/>
  <c r="C1109" i="64" s="1"/>
  <c r="C1309" i="64" s="1"/>
  <c r="C1509" i="64" s="1"/>
  <c r="C1709" i="64" s="1"/>
  <c r="C1909" i="64" s="1"/>
  <c r="C2109" i="64" s="1"/>
  <c r="C2309" i="64" s="1"/>
  <c r="C2509" i="64" s="1"/>
  <c r="C2709" i="64" s="1"/>
  <c r="C2909" i="64" s="1"/>
  <c r="C3109" i="64" s="1"/>
  <c r="B309" i="64"/>
  <c r="B509" i="64" s="1"/>
  <c r="B709" i="64" s="1"/>
  <c r="B909" i="64" s="1"/>
  <c r="B1109" i="64" s="1"/>
  <c r="B1309" i="64" s="1"/>
  <c r="B1509" i="64" s="1"/>
  <c r="B1709" i="64" s="1"/>
  <c r="B1909" i="64" s="1"/>
  <c r="B2109" i="64" s="1"/>
  <c r="B2309" i="64" s="1"/>
  <c r="B2509" i="64" s="1"/>
  <c r="B2709" i="64" s="1"/>
  <c r="B2909" i="64" s="1"/>
  <c r="B3109" i="64" s="1"/>
  <c r="D308" i="64"/>
  <c r="D508" i="64" s="1"/>
  <c r="C308" i="64"/>
  <c r="C508" i="64" s="1"/>
  <c r="C708" i="64" s="1"/>
  <c r="C908" i="64" s="1"/>
  <c r="C1108" i="64" s="1"/>
  <c r="C1308" i="64" s="1"/>
  <c r="C1508" i="64" s="1"/>
  <c r="C1708" i="64" s="1"/>
  <c r="C1908" i="64" s="1"/>
  <c r="C2108" i="64" s="1"/>
  <c r="C2308" i="64" s="1"/>
  <c r="C2508" i="64" s="1"/>
  <c r="C2708" i="64" s="1"/>
  <c r="C2908" i="64" s="1"/>
  <c r="C3108" i="64" s="1"/>
  <c r="B308" i="64"/>
  <c r="B508" i="64" s="1"/>
  <c r="B708" i="64" s="1"/>
  <c r="B908" i="64" s="1"/>
  <c r="B1108" i="64" s="1"/>
  <c r="B1308" i="64" s="1"/>
  <c r="B1508" i="64" s="1"/>
  <c r="B1708" i="64" s="1"/>
  <c r="B1908" i="64" s="1"/>
  <c r="B2108" i="64" s="1"/>
  <c r="B2308" i="64" s="1"/>
  <c r="B2508" i="64" s="1"/>
  <c r="B2708" i="64" s="1"/>
  <c r="B2908" i="64" s="1"/>
  <c r="B3108" i="64" s="1"/>
  <c r="D307" i="64"/>
  <c r="D507" i="64" s="1"/>
  <c r="D707" i="64" s="1"/>
  <c r="D907" i="64" s="1"/>
  <c r="D1107" i="64" s="1"/>
  <c r="D1307" i="64" s="1"/>
  <c r="D1507" i="64" s="1"/>
  <c r="D1707" i="64" s="1"/>
  <c r="D1907" i="64" s="1"/>
  <c r="D2107" i="64" s="1"/>
  <c r="D2307" i="64" s="1"/>
  <c r="D2507" i="64" s="1"/>
  <c r="D2707" i="64" s="1"/>
  <c r="D2907" i="64" s="1"/>
  <c r="D3107" i="64" s="1"/>
  <c r="A3107" i="64" s="1"/>
  <c r="C307" i="64"/>
  <c r="C507" i="64" s="1"/>
  <c r="C707" i="64" s="1"/>
  <c r="C907" i="64" s="1"/>
  <c r="C1107" i="64" s="1"/>
  <c r="C1307" i="64" s="1"/>
  <c r="C1507" i="64" s="1"/>
  <c r="C1707" i="64" s="1"/>
  <c r="C1907" i="64" s="1"/>
  <c r="C2107" i="64" s="1"/>
  <c r="C2307" i="64" s="1"/>
  <c r="C2507" i="64" s="1"/>
  <c r="C2707" i="64" s="1"/>
  <c r="C2907" i="64" s="1"/>
  <c r="C3107" i="64" s="1"/>
  <c r="B307" i="64"/>
  <c r="B507" i="64" s="1"/>
  <c r="B707" i="64" s="1"/>
  <c r="B907" i="64" s="1"/>
  <c r="B1107" i="64" s="1"/>
  <c r="B1307" i="64" s="1"/>
  <c r="B1507" i="64" s="1"/>
  <c r="B1707" i="64" s="1"/>
  <c r="B1907" i="64" s="1"/>
  <c r="B2107" i="64" s="1"/>
  <c r="B2307" i="64" s="1"/>
  <c r="B2507" i="64" s="1"/>
  <c r="B2707" i="64" s="1"/>
  <c r="B2907" i="64" s="1"/>
  <c r="B3107" i="64" s="1"/>
  <c r="D306" i="64"/>
  <c r="D506" i="64" s="1"/>
  <c r="C306" i="64"/>
  <c r="C506" i="64" s="1"/>
  <c r="C706" i="64" s="1"/>
  <c r="C906" i="64" s="1"/>
  <c r="C1106" i="64" s="1"/>
  <c r="C1306" i="64" s="1"/>
  <c r="C1506" i="64" s="1"/>
  <c r="C1706" i="64" s="1"/>
  <c r="C1906" i="64" s="1"/>
  <c r="C2106" i="64" s="1"/>
  <c r="C2306" i="64" s="1"/>
  <c r="C2506" i="64" s="1"/>
  <c r="C2706" i="64" s="1"/>
  <c r="C2906" i="64" s="1"/>
  <c r="C3106" i="64" s="1"/>
  <c r="B306" i="64"/>
  <c r="B506" i="64" s="1"/>
  <c r="B706" i="64" s="1"/>
  <c r="B906" i="64" s="1"/>
  <c r="B1106" i="64" s="1"/>
  <c r="B1306" i="64" s="1"/>
  <c r="B1506" i="64" s="1"/>
  <c r="B1706" i="64" s="1"/>
  <c r="B1906" i="64" s="1"/>
  <c r="B2106" i="64" s="1"/>
  <c r="B2306" i="64" s="1"/>
  <c r="B2506" i="64" s="1"/>
  <c r="B2706" i="64" s="1"/>
  <c r="B2906" i="64" s="1"/>
  <c r="B3106" i="64" s="1"/>
  <c r="D305" i="64"/>
  <c r="A305" i="64" s="1"/>
  <c r="C305" i="64"/>
  <c r="C505" i="64" s="1"/>
  <c r="C705" i="64" s="1"/>
  <c r="C905" i="64" s="1"/>
  <c r="C1105" i="64" s="1"/>
  <c r="C1305" i="64" s="1"/>
  <c r="C1505" i="64" s="1"/>
  <c r="C1705" i="64" s="1"/>
  <c r="C1905" i="64" s="1"/>
  <c r="C2105" i="64" s="1"/>
  <c r="C2305" i="64" s="1"/>
  <c r="C2505" i="64" s="1"/>
  <c r="C2705" i="64" s="1"/>
  <c r="C2905" i="64" s="1"/>
  <c r="C3105" i="64" s="1"/>
  <c r="B305" i="64"/>
  <c r="B505" i="64" s="1"/>
  <c r="B705" i="64" s="1"/>
  <c r="B905" i="64" s="1"/>
  <c r="B1105" i="64" s="1"/>
  <c r="B1305" i="64" s="1"/>
  <c r="B1505" i="64" s="1"/>
  <c r="B1705" i="64" s="1"/>
  <c r="B1905" i="64" s="1"/>
  <c r="B2105" i="64" s="1"/>
  <c r="B2305" i="64" s="1"/>
  <c r="B2505" i="64" s="1"/>
  <c r="B2705" i="64" s="1"/>
  <c r="B2905" i="64" s="1"/>
  <c r="B3105" i="64" s="1"/>
  <c r="D304" i="64"/>
  <c r="D504" i="64" s="1"/>
  <c r="D704" i="64" s="1"/>
  <c r="D904" i="64" s="1"/>
  <c r="C304" i="64"/>
  <c r="C504" i="64" s="1"/>
  <c r="C704" i="64" s="1"/>
  <c r="C904" i="64" s="1"/>
  <c r="C1104" i="64" s="1"/>
  <c r="C1304" i="64" s="1"/>
  <c r="C1504" i="64" s="1"/>
  <c r="C1704" i="64" s="1"/>
  <c r="C1904" i="64" s="1"/>
  <c r="C2104" i="64" s="1"/>
  <c r="C2304" i="64" s="1"/>
  <c r="C2504" i="64" s="1"/>
  <c r="C2704" i="64" s="1"/>
  <c r="C2904" i="64" s="1"/>
  <c r="C3104" i="64" s="1"/>
  <c r="B304" i="64"/>
  <c r="B504" i="64" s="1"/>
  <c r="B704" i="64" s="1"/>
  <c r="B904" i="64" s="1"/>
  <c r="B1104" i="64" s="1"/>
  <c r="B1304" i="64" s="1"/>
  <c r="B1504" i="64" s="1"/>
  <c r="B1704" i="64" s="1"/>
  <c r="B1904" i="64" s="1"/>
  <c r="B2104" i="64" s="1"/>
  <c r="B2304" i="64" s="1"/>
  <c r="B2504" i="64" s="1"/>
  <c r="B2704" i="64" s="1"/>
  <c r="B2904" i="64" s="1"/>
  <c r="B3104" i="64" s="1"/>
  <c r="D303" i="64"/>
  <c r="D503" i="64" s="1"/>
  <c r="C303" i="64"/>
  <c r="C503" i="64" s="1"/>
  <c r="C703" i="64" s="1"/>
  <c r="C903" i="64" s="1"/>
  <c r="C1103" i="64" s="1"/>
  <c r="C1303" i="64" s="1"/>
  <c r="C1503" i="64" s="1"/>
  <c r="C1703" i="64" s="1"/>
  <c r="C1903" i="64" s="1"/>
  <c r="C2103" i="64" s="1"/>
  <c r="C2303" i="64" s="1"/>
  <c r="C2503" i="64" s="1"/>
  <c r="C2703" i="64" s="1"/>
  <c r="C2903" i="64" s="1"/>
  <c r="C3103" i="64" s="1"/>
  <c r="B303" i="64"/>
  <c r="D302" i="64"/>
  <c r="D502" i="64" s="1"/>
  <c r="C302" i="64"/>
  <c r="C502" i="64" s="1"/>
  <c r="C702" i="64" s="1"/>
  <c r="C902" i="64" s="1"/>
  <c r="C1102" i="64" s="1"/>
  <c r="C1302" i="64" s="1"/>
  <c r="C1502" i="64" s="1"/>
  <c r="C1702" i="64" s="1"/>
  <c r="C1902" i="64" s="1"/>
  <c r="C2102" i="64" s="1"/>
  <c r="C2302" i="64" s="1"/>
  <c r="C2502" i="64" s="1"/>
  <c r="C2702" i="64" s="1"/>
  <c r="C2902" i="64" s="1"/>
  <c r="C3102" i="64" s="1"/>
  <c r="B302" i="64"/>
  <c r="B502" i="64" s="1"/>
  <c r="B702" i="64" s="1"/>
  <c r="B902" i="64" s="1"/>
  <c r="B1102" i="64" s="1"/>
  <c r="B1302" i="64" s="1"/>
  <c r="B1502" i="64" s="1"/>
  <c r="B1702" i="64" s="1"/>
  <c r="B1902" i="64" s="1"/>
  <c r="B2102" i="64" s="1"/>
  <c r="B2302" i="64" s="1"/>
  <c r="B2502" i="64" s="1"/>
  <c r="B2702" i="64" s="1"/>
  <c r="B2902" i="64" s="1"/>
  <c r="B3102" i="64" s="1"/>
  <c r="D301" i="64"/>
  <c r="D501" i="64" s="1"/>
  <c r="C301" i="64"/>
  <c r="C501" i="64" s="1"/>
  <c r="C701" i="64" s="1"/>
  <c r="C901" i="64" s="1"/>
  <c r="C1101" i="64" s="1"/>
  <c r="C1301" i="64" s="1"/>
  <c r="C1501" i="64" s="1"/>
  <c r="C1701" i="64" s="1"/>
  <c r="C1901" i="64" s="1"/>
  <c r="C2101" i="64" s="1"/>
  <c r="C2301" i="64" s="1"/>
  <c r="C2501" i="64" s="1"/>
  <c r="C2701" i="64" s="1"/>
  <c r="C2901" i="64" s="1"/>
  <c r="C3101" i="64" s="1"/>
  <c r="B301" i="64"/>
  <c r="B501" i="64" s="1"/>
  <c r="B701" i="64" s="1"/>
  <c r="B901" i="64" s="1"/>
  <c r="B1101" i="64" s="1"/>
  <c r="B1301" i="64" s="1"/>
  <c r="B1501" i="64" s="1"/>
  <c r="B1701" i="64" s="1"/>
  <c r="B1901" i="64" s="1"/>
  <c r="B2101" i="64" s="1"/>
  <c r="B2301" i="64" s="1"/>
  <c r="B2501" i="64" s="1"/>
  <c r="B2701" i="64" s="1"/>
  <c r="B2901" i="64" s="1"/>
  <c r="B3101" i="64" s="1"/>
  <c r="D300" i="64"/>
  <c r="D500" i="64" s="1"/>
  <c r="C300" i="64"/>
  <c r="C500" i="64" s="1"/>
  <c r="C700" i="64" s="1"/>
  <c r="C900" i="64" s="1"/>
  <c r="C1100" i="64" s="1"/>
  <c r="C1300" i="64" s="1"/>
  <c r="C1500" i="64" s="1"/>
  <c r="C1700" i="64" s="1"/>
  <c r="C1900" i="64" s="1"/>
  <c r="C2100" i="64" s="1"/>
  <c r="C2300" i="64" s="1"/>
  <c r="C2500" i="64" s="1"/>
  <c r="C2700" i="64" s="1"/>
  <c r="C2900" i="64" s="1"/>
  <c r="C3100" i="64" s="1"/>
  <c r="B300" i="64"/>
  <c r="B500" i="64" s="1"/>
  <c r="B700" i="64" s="1"/>
  <c r="B900" i="64" s="1"/>
  <c r="B1100" i="64" s="1"/>
  <c r="B1300" i="64" s="1"/>
  <c r="B1500" i="64" s="1"/>
  <c r="B1700" i="64" s="1"/>
  <c r="B1900" i="64" s="1"/>
  <c r="B2100" i="64" s="1"/>
  <c r="B2300" i="64" s="1"/>
  <c r="B2500" i="64" s="1"/>
  <c r="B2700" i="64" s="1"/>
  <c r="B2900" i="64" s="1"/>
  <c r="B3100" i="64" s="1"/>
  <c r="D299" i="64"/>
  <c r="D499" i="64" s="1"/>
  <c r="D699" i="64" s="1"/>
  <c r="D899" i="64" s="1"/>
  <c r="D1099" i="64" s="1"/>
  <c r="D1299" i="64" s="1"/>
  <c r="D1499" i="64" s="1"/>
  <c r="D1699" i="64" s="1"/>
  <c r="D1899" i="64" s="1"/>
  <c r="D2099" i="64" s="1"/>
  <c r="D2299" i="64" s="1"/>
  <c r="D2499" i="64" s="1"/>
  <c r="D2699" i="64" s="1"/>
  <c r="D2899" i="64" s="1"/>
  <c r="D3099" i="64" s="1"/>
  <c r="A3099" i="64" s="1"/>
  <c r="C299" i="64"/>
  <c r="C499" i="64" s="1"/>
  <c r="C699" i="64" s="1"/>
  <c r="C899" i="64" s="1"/>
  <c r="C1099" i="64" s="1"/>
  <c r="C1299" i="64" s="1"/>
  <c r="C1499" i="64" s="1"/>
  <c r="C1699" i="64" s="1"/>
  <c r="C1899" i="64" s="1"/>
  <c r="C2099" i="64" s="1"/>
  <c r="C2299" i="64" s="1"/>
  <c r="C2499" i="64" s="1"/>
  <c r="C2699" i="64" s="1"/>
  <c r="C2899" i="64" s="1"/>
  <c r="C3099" i="64" s="1"/>
  <c r="B299" i="64"/>
  <c r="B499" i="64" s="1"/>
  <c r="B699" i="64" s="1"/>
  <c r="B899" i="64" s="1"/>
  <c r="B1099" i="64" s="1"/>
  <c r="B1299" i="64" s="1"/>
  <c r="B1499" i="64" s="1"/>
  <c r="B1699" i="64" s="1"/>
  <c r="B1899" i="64" s="1"/>
  <c r="B2099" i="64" s="1"/>
  <c r="B2299" i="64" s="1"/>
  <c r="B2499" i="64" s="1"/>
  <c r="B2699" i="64" s="1"/>
  <c r="B2899" i="64" s="1"/>
  <c r="B3099" i="64" s="1"/>
  <c r="D298" i="64"/>
  <c r="D498" i="64" s="1"/>
  <c r="C298" i="64"/>
  <c r="C498" i="64" s="1"/>
  <c r="C698" i="64" s="1"/>
  <c r="C898" i="64" s="1"/>
  <c r="C1098" i="64" s="1"/>
  <c r="C1298" i="64" s="1"/>
  <c r="C1498" i="64" s="1"/>
  <c r="C1698" i="64" s="1"/>
  <c r="C1898" i="64" s="1"/>
  <c r="C2098" i="64" s="1"/>
  <c r="C2298" i="64" s="1"/>
  <c r="C2498" i="64" s="1"/>
  <c r="C2698" i="64" s="1"/>
  <c r="C2898" i="64" s="1"/>
  <c r="C3098" i="64" s="1"/>
  <c r="B298" i="64"/>
  <c r="B498" i="64" s="1"/>
  <c r="B698" i="64" s="1"/>
  <c r="B898" i="64" s="1"/>
  <c r="B1098" i="64" s="1"/>
  <c r="B1298" i="64" s="1"/>
  <c r="B1498" i="64" s="1"/>
  <c r="B1698" i="64" s="1"/>
  <c r="B1898" i="64" s="1"/>
  <c r="B2098" i="64" s="1"/>
  <c r="B2298" i="64" s="1"/>
  <c r="B2498" i="64" s="1"/>
  <c r="B2698" i="64" s="1"/>
  <c r="B2898" i="64" s="1"/>
  <c r="B3098" i="64" s="1"/>
  <c r="D297" i="64"/>
  <c r="D497" i="64" s="1"/>
  <c r="C297" i="64"/>
  <c r="C497" i="64" s="1"/>
  <c r="C697" i="64" s="1"/>
  <c r="C897" i="64" s="1"/>
  <c r="C1097" i="64" s="1"/>
  <c r="C1297" i="64" s="1"/>
  <c r="C1497" i="64" s="1"/>
  <c r="C1697" i="64" s="1"/>
  <c r="C1897" i="64" s="1"/>
  <c r="C2097" i="64" s="1"/>
  <c r="C2297" i="64" s="1"/>
  <c r="C2497" i="64" s="1"/>
  <c r="C2697" i="64" s="1"/>
  <c r="C2897" i="64" s="1"/>
  <c r="C3097" i="64" s="1"/>
  <c r="B297" i="64"/>
  <c r="B497" i="64" s="1"/>
  <c r="B697" i="64" s="1"/>
  <c r="B897" i="64" s="1"/>
  <c r="B1097" i="64" s="1"/>
  <c r="B1297" i="64" s="1"/>
  <c r="B1497" i="64" s="1"/>
  <c r="B1697" i="64" s="1"/>
  <c r="B1897" i="64" s="1"/>
  <c r="B2097" i="64" s="1"/>
  <c r="B2297" i="64" s="1"/>
  <c r="B2497" i="64" s="1"/>
  <c r="B2697" i="64" s="1"/>
  <c r="B2897" i="64" s="1"/>
  <c r="B3097" i="64" s="1"/>
  <c r="D296" i="64"/>
  <c r="D496" i="64" s="1"/>
  <c r="D696" i="64" s="1"/>
  <c r="D896" i="64" s="1"/>
  <c r="C296" i="64"/>
  <c r="C496" i="64" s="1"/>
  <c r="C696" i="64" s="1"/>
  <c r="C896" i="64" s="1"/>
  <c r="C1096" i="64" s="1"/>
  <c r="C1296" i="64" s="1"/>
  <c r="C1496" i="64" s="1"/>
  <c r="C1696" i="64" s="1"/>
  <c r="C1896" i="64" s="1"/>
  <c r="C2096" i="64" s="1"/>
  <c r="C2296" i="64" s="1"/>
  <c r="C2496" i="64" s="1"/>
  <c r="C2696" i="64" s="1"/>
  <c r="C2896" i="64" s="1"/>
  <c r="C3096" i="64" s="1"/>
  <c r="B296" i="64"/>
  <c r="B496" i="64" s="1"/>
  <c r="B696" i="64" s="1"/>
  <c r="B896" i="64" s="1"/>
  <c r="B1096" i="64" s="1"/>
  <c r="B1296" i="64" s="1"/>
  <c r="B1496" i="64" s="1"/>
  <c r="B1696" i="64" s="1"/>
  <c r="B1896" i="64" s="1"/>
  <c r="B2096" i="64" s="1"/>
  <c r="B2296" i="64" s="1"/>
  <c r="B2496" i="64" s="1"/>
  <c r="B2696" i="64" s="1"/>
  <c r="B2896" i="64" s="1"/>
  <c r="B3096" i="64" s="1"/>
  <c r="D295" i="64"/>
  <c r="D495" i="64" s="1"/>
  <c r="C295" i="64"/>
  <c r="C495" i="64" s="1"/>
  <c r="C695" i="64" s="1"/>
  <c r="C895" i="64" s="1"/>
  <c r="C1095" i="64" s="1"/>
  <c r="C1295" i="64" s="1"/>
  <c r="C1495" i="64" s="1"/>
  <c r="C1695" i="64" s="1"/>
  <c r="C1895" i="64" s="1"/>
  <c r="C2095" i="64" s="1"/>
  <c r="C2295" i="64" s="1"/>
  <c r="C2495" i="64" s="1"/>
  <c r="C2695" i="64" s="1"/>
  <c r="C2895" i="64" s="1"/>
  <c r="C3095" i="64" s="1"/>
  <c r="B295" i="64"/>
  <c r="D294" i="64"/>
  <c r="D494" i="64" s="1"/>
  <c r="C294" i="64"/>
  <c r="C494" i="64" s="1"/>
  <c r="C694" i="64" s="1"/>
  <c r="C894" i="64" s="1"/>
  <c r="C1094" i="64" s="1"/>
  <c r="C1294" i="64" s="1"/>
  <c r="C1494" i="64" s="1"/>
  <c r="C1694" i="64" s="1"/>
  <c r="C1894" i="64" s="1"/>
  <c r="C2094" i="64" s="1"/>
  <c r="C2294" i="64" s="1"/>
  <c r="C2494" i="64" s="1"/>
  <c r="C2694" i="64" s="1"/>
  <c r="C2894" i="64" s="1"/>
  <c r="C3094" i="64" s="1"/>
  <c r="B294" i="64"/>
  <c r="B494" i="64" s="1"/>
  <c r="B694" i="64" s="1"/>
  <c r="B894" i="64" s="1"/>
  <c r="B1094" i="64" s="1"/>
  <c r="B1294" i="64" s="1"/>
  <c r="B1494" i="64" s="1"/>
  <c r="B1694" i="64" s="1"/>
  <c r="B1894" i="64" s="1"/>
  <c r="B2094" i="64" s="1"/>
  <c r="B2294" i="64" s="1"/>
  <c r="B2494" i="64" s="1"/>
  <c r="B2694" i="64" s="1"/>
  <c r="B2894" i="64" s="1"/>
  <c r="B3094" i="64" s="1"/>
  <c r="D293" i="64"/>
  <c r="D493" i="64" s="1"/>
  <c r="C293" i="64"/>
  <c r="C493" i="64" s="1"/>
  <c r="C693" i="64" s="1"/>
  <c r="C893" i="64" s="1"/>
  <c r="C1093" i="64" s="1"/>
  <c r="C1293" i="64" s="1"/>
  <c r="C1493" i="64" s="1"/>
  <c r="C1693" i="64" s="1"/>
  <c r="C1893" i="64" s="1"/>
  <c r="C2093" i="64" s="1"/>
  <c r="C2293" i="64" s="1"/>
  <c r="C2493" i="64" s="1"/>
  <c r="C2693" i="64" s="1"/>
  <c r="C2893" i="64" s="1"/>
  <c r="C3093" i="64" s="1"/>
  <c r="B293" i="64"/>
  <c r="B493" i="64" s="1"/>
  <c r="B693" i="64" s="1"/>
  <c r="B893" i="64" s="1"/>
  <c r="B1093" i="64" s="1"/>
  <c r="B1293" i="64" s="1"/>
  <c r="B1493" i="64" s="1"/>
  <c r="B1693" i="64" s="1"/>
  <c r="B1893" i="64" s="1"/>
  <c r="B2093" i="64" s="1"/>
  <c r="B2293" i="64" s="1"/>
  <c r="B2493" i="64" s="1"/>
  <c r="B2693" i="64" s="1"/>
  <c r="B2893" i="64" s="1"/>
  <c r="B3093" i="64" s="1"/>
  <c r="D292" i="64"/>
  <c r="D492" i="64" s="1"/>
  <c r="C292" i="64"/>
  <c r="C492" i="64" s="1"/>
  <c r="C692" i="64" s="1"/>
  <c r="C892" i="64" s="1"/>
  <c r="C1092" i="64" s="1"/>
  <c r="C1292" i="64" s="1"/>
  <c r="C1492" i="64" s="1"/>
  <c r="C1692" i="64" s="1"/>
  <c r="C1892" i="64" s="1"/>
  <c r="C2092" i="64" s="1"/>
  <c r="C2292" i="64" s="1"/>
  <c r="C2492" i="64" s="1"/>
  <c r="C2692" i="64" s="1"/>
  <c r="C2892" i="64" s="1"/>
  <c r="C3092" i="64" s="1"/>
  <c r="B292" i="64"/>
  <c r="B492" i="64" s="1"/>
  <c r="B692" i="64" s="1"/>
  <c r="B892" i="64" s="1"/>
  <c r="B1092" i="64" s="1"/>
  <c r="B1292" i="64" s="1"/>
  <c r="B1492" i="64" s="1"/>
  <c r="B1692" i="64" s="1"/>
  <c r="B1892" i="64" s="1"/>
  <c r="B2092" i="64" s="1"/>
  <c r="B2292" i="64" s="1"/>
  <c r="B2492" i="64" s="1"/>
  <c r="B2692" i="64" s="1"/>
  <c r="B2892" i="64" s="1"/>
  <c r="B3092" i="64" s="1"/>
  <c r="D291" i="64"/>
  <c r="D491" i="64" s="1"/>
  <c r="D691" i="64" s="1"/>
  <c r="D891" i="64" s="1"/>
  <c r="D1091" i="64" s="1"/>
  <c r="D1291" i="64" s="1"/>
  <c r="D1491" i="64" s="1"/>
  <c r="D1691" i="64" s="1"/>
  <c r="D1891" i="64" s="1"/>
  <c r="D2091" i="64" s="1"/>
  <c r="D2291" i="64" s="1"/>
  <c r="D2491" i="64" s="1"/>
  <c r="D2691" i="64" s="1"/>
  <c r="D2891" i="64" s="1"/>
  <c r="D3091" i="64" s="1"/>
  <c r="A3091" i="64" s="1"/>
  <c r="C291" i="64"/>
  <c r="C491" i="64" s="1"/>
  <c r="C691" i="64" s="1"/>
  <c r="C891" i="64" s="1"/>
  <c r="C1091" i="64" s="1"/>
  <c r="C1291" i="64" s="1"/>
  <c r="C1491" i="64" s="1"/>
  <c r="C1691" i="64" s="1"/>
  <c r="C1891" i="64" s="1"/>
  <c r="C2091" i="64" s="1"/>
  <c r="C2291" i="64" s="1"/>
  <c r="C2491" i="64" s="1"/>
  <c r="C2691" i="64" s="1"/>
  <c r="C2891" i="64" s="1"/>
  <c r="C3091" i="64" s="1"/>
  <c r="B291" i="64"/>
  <c r="B491" i="64" s="1"/>
  <c r="B691" i="64" s="1"/>
  <c r="B891" i="64" s="1"/>
  <c r="B1091" i="64" s="1"/>
  <c r="B1291" i="64" s="1"/>
  <c r="B1491" i="64" s="1"/>
  <c r="B1691" i="64" s="1"/>
  <c r="B1891" i="64" s="1"/>
  <c r="B2091" i="64" s="1"/>
  <c r="B2291" i="64" s="1"/>
  <c r="B2491" i="64" s="1"/>
  <c r="B2691" i="64" s="1"/>
  <c r="B2891" i="64" s="1"/>
  <c r="B3091" i="64" s="1"/>
  <c r="D290" i="64"/>
  <c r="D490" i="64" s="1"/>
  <c r="C290" i="64"/>
  <c r="C490" i="64" s="1"/>
  <c r="C690" i="64" s="1"/>
  <c r="C890" i="64" s="1"/>
  <c r="C1090" i="64" s="1"/>
  <c r="C1290" i="64" s="1"/>
  <c r="C1490" i="64" s="1"/>
  <c r="C1690" i="64" s="1"/>
  <c r="C1890" i="64" s="1"/>
  <c r="C2090" i="64" s="1"/>
  <c r="C2290" i="64" s="1"/>
  <c r="C2490" i="64" s="1"/>
  <c r="C2690" i="64" s="1"/>
  <c r="C2890" i="64" s="1"/>
  <c r="C3090" i="64" s="1"/>
  <c r="B290" i="64"/>
  <c r="B490" i="64" s="1"/>
  <c r="B690" i="64" s="1"/>
  <c r="B890" i="64" s="1"/>
  <c r="B1090" i="64" s="1"/>
  <c r="B1290" i="64" s="1"/>
  <c r="B1490" i="64" s="1"/>
  <c r="B1690" i="64" s="1"/>
  <c r="B1890" i="64" s="1"/>
  <c r="B2090" i="64" s="1"/>
  <c r="B2290" i="64" s="1"/>
  <c r="B2490" i="64" s="1"/>
  <c r="B2690" i="64" s="1"/>
  <c r="B2890" i="64" s="1"/>
  <c r="B3090" i="64" s="1"/>
  <c r="D289" i="64"/>
  <c r="D489" i="64" s="1"/>
  <c r="C289" i="64"/>
  <c r="C489" i="64" s="1"/>
  <c r="C689" i="64" s="1"/>
  <c r="C889" i="64" s="1"/>
  <c r="C1089" i="64" s="1"/>
  <c r="C1289" i="64" s="1"/>
  <c r="C1489" i="64" s="1"/>
  <c r="C1689" i="64" s="1"/>
  <c r="C1889" i="64" s="1"/>
  <c r="C2089" i="64" s="1"/>
  <c r="C2289" i="64" s="1"/>
  <c r="C2489" i="64" s="1"/>
  <c r="C2689" i="64" s="1"/>
  <c r="C2889" i="64" s="1"/>
  <c r="C3089" i="64" s="1"/>
  <c r="B289" i="64"/>
  <c r="B489" i="64" s="1"/>
  <c r="B689" i="64" s="1"/>
  <c r="B889" i="64" s="1"/>
  <c r="B1089" i="64" s="1"/>
  <c r="B1289" i="64" s="1"/>
  <c r="B1489" i="64" s="1"/>
  <c r="B1689" i="64" s="1"/>
  <c r="B1889" i="64" s="1"/>
  <c r="B2089" i="64" s="1"/>
  <c r="B2289" i="64" s="1"/>
  <c r="B2489" i="64" s="1"/>
  <c r="B2689" i="64" s="1"/>
  <c r="B2889" i="64" s="1"/>
  <c r="B3089" i="64" s="1"/>
  <c r="D288" i="64"/>
  <c r="D488" i="64" s="1"/>
  <c r="D688" i="64" s="1"/>
  <c r="D888" i="64" s="1"/>
  <c r="C288" i="64"/>
  <c r="C488" i="64" s="1"/>
  <c r="C688" i="64" s="1"/>
  <c r="C888" i="64" s="1"/>
  <c r="C1088" i="64" s="1"/>
  <c r="C1288" i="64" s="1"/>
  <c r="C1488" i="64" s="1"/>
  <c r="C1688" i="64" s="1"/>
  <c r="C1888" i="64" s="1"/>
  <c r="C2088" i="64" s="1"/>
  <c r="C2288" i="64" s="1"/>
  <c r="C2488" i="64" s="1"/>
  <c r="C2688" i="64" s="1"/>
  <c r="C2888" i="64" s="1"/>
  <c r="C3088" i="64" s="1"/>
  <c r="B288" i="64"/>
  <c r="B488" i="64" s="1"/>
  <c r="B688" i="64" s="1"/>
  <c r="B888" i="64" s="1"/>
  <c r="B1088" i="64" s="1"/>
  <c r="B1288" i="64" s="1"/>
  <c r="B1488" i="64" s="1"/>
  <c r="B1688" i="64" s="1"/>
  <c r="B1888" i="64" s="1"/>
  <c r="B2088" i="64" s="1"/>
  <c r="B2288" i="64" s="1"/>
  <c r="B2488" i="64" s="1"/>
  <c r="B2688" i="64" s="1"/>
  <c r="B2888" i="64" s="1"/>
  <c r="B3088" i="64" s="1"/>
  <c r="D287" i="64"/>
  <c r="D487" i="64" s="1"/>
  <c r="C287" i="64"/>
  <c r="C487" i="64" s="1"/>
  <c r="C687" i="64" s="1"/>
  <c r="C887" i="64" s="1"/>
  <c r="C1087" i="64" s="1"/>
  <c r="C1287" i="64" s="1"/>
  <c r="C1487" i="64" s="1"/>
  <c r="C1687" i="64" s="1"/>
  <c r="C1887" i="64" s="1"/>
  <c r="C2087" i="64" s="1"/>
  <c r="C2287" i="64" s="1"/>
  <c r="C2487" i="64" s="1"/>
  <c r="C2687" i="64" s="1"/>
  <c r="C2887" i="64" s="1"/>
  <c r="C3087" i="64" s="1"/>
  <c r="B287" i="64"/>
  <c r="B487" i="64" s="1"/>
  <c r="B687" i="64" s="1"/>
  <c r="B887" i="64" s="1"/>
  <c r="B1087" i="64" s="1"/>
  <c r="B1287" i="64" s="1"/>
  <c r="B1487" i="64" s="1"/>
  <c r="B1687" i="64" s="1"/>
  <c r="B1887" i="64" s="1"/>
  <c r="B2087" i="64" s="1"/>
  <c r="B2287" i="64" s="1"/>
  <c r="B2487" i="64" s="1"/>
  <c r="B2687" i="64" s="1"/>
  <c r="B2887" i="64" s="1"/>
  <c r="B3087" i="64" s="1"/>
  <c r="D286" i="64"/>
  <c r="D486" i="64" s="1"/>
  <c r="C286" i="64"/>
  <c r="C486" i="64" s="1"/>
  <c r="C686" i="64" s="1"/>
  <c r="C886" i="64" s="1"/>
  <c r="C1086" i="64" s="1"/>
  <c r="C1286" i="64" s="1"/>
  <c r="C1486" i="64" s="1"/>
  <c r="C1686" i="64" s="1"/>
  <c r="C1886" i="64" s="1"/>
  <c r="C2086" i="64" s="1"/>
  <c r="C2286" i="64" s="1"/>
  <c r="C2486" i="64" s="1"/>
  <c r="C2686" i="64" s="1"/>
  <c r="C2886" i="64" s="1"/>
  <c r="C3086" i="64" s="1"/>
  <c r="B286" i="64"/>
  <c r="B486" i="64" s="1"/>
  <c r="B686" i="64" s="1"/>
  <c r="B886" i="64" s="1"/>
  <c r="B1086" i="64" s="1"/>
  <c r="B1286" i="64" s="1"/>
  <c r="B1486" i="64" s="1"/>
  <c r="B1686" i="64" s="1"/>
  <c r="B1886" i="64" s="1"/>
  <c r="B2086" i="64" s="1"/>
  <c r="B2286" i="64" s="1"/>
  <c r="B2486" i="64" s="1"/>
  <c r="B2686" i="64" s="1"/>
  <c r="B2886" i="64" s="1"/>
  <c r="B3086" i="64" s="1"/>
  <c r="D285" i="64"/>
  <c r="D485" i="64" s="1"/>
  <c r="C285" i="64"/>
  <c r="C485" i="64" s="1"/>
  <c r="C685" i="64" s="1"/>
  <c r="C885" i="64" s="1"/>
  <c r="C1085" i="64" s="1"/>
  <c r="C1285" i="64" s="1"/>
  <c r="C1485" i="64" s="1"/>
  <c r="C1685" i="64" s="1"/>
  <c r="C1885" i="64" s="1"/>
  <c r="C2085" i="64" s="1"/>
  <c r="C2285" i="64" s="1"/>
  <c r="C2485" i="64" s="1"/>
  <c r="C2685" i="64" s="1"/>
  <c r="C2885" i="64" s="1"/>
  <c r="C3085" i="64" s="1"/>
  <c r="B285" i="64"/>
  <c r="B485" i="64" s="1"/>
  <c r="B685" i="64" s="1"/>
  <c r="B885" i="64" s="1"/>
  <c r="B1085" i="64" s="1"/>
  <c r="B1285" i="64" s="1"/>
  <c r="B1485" i="64" s="1"/>
  <c r="B1685" i="64" s="1"/>
  <c r="B1885" i="64" s="1"/>
  <c r="B2085" i="64" s="1"/>
  <c r="B2285" i="64" s="1"/>
  <c r="B2485" i="64" s="1"/>
  <c r="B2685" i="64" s="1"/>
  <c r="B2885" i="64" s="1"/>
  <c r="B3085" i="64" s="1"/>
  <c r="D284" i="64"/>
  <c r="D484" i="64" s="1"/>
  <c r="C284" i="64"/>
  <c r="B284" i="64"/>
  <c r="B484" i="64" s="1"/>
  <c r="B684" i="64" s="1"/>
  <c r="B884" i="64" s="1"/>
  <c r="B1084" i="64" s="1"/>
  <c r="B1284" i="64" s="1"/>
  <c r="B1484" i="64" s="1"/>
  <c r="B1684" i="64" s="1"/>
  <c r="B1884" i="64" s="1"/>
  <c r="B2084" i="64" s="1"/>
  <c r="B2284" i="64" s="1"/>
  <c r="B2484" i="64" s="1"/>
  <c r="B2684" i="64" s="1"/>
  <c r="B2884" i="64" s="1"/>
  <c r="B3084" i="64" s="1"/>
  <c r="D283" i="64"/>
  <c r="D483" i="64" s="1"/>
  <c r="D683" i="64" s="1"/>
  <c r="D883" i="64" s="1"/>
  <c r="D1083" i="64" s="1"/>
  <c r="D1283" i="64" s="1"/>
  <c r="D1483" i="64" s="1"/>
  <c r="D1683" i="64" s="1"/>
  <c r="D1883" i="64" s="1"/>
  <c r="D2083" i="64" s="1"/>
  <c r="D2283" i="64" s="1"/>
  <c r="D2483" i="64" s="1"/>
  <c r="D2683" i="64" s="1"/>
  <c r="D2883" i="64" s="1"/>
  <c r="D3083" i="64" s="1"/>
  <c r="A3083" i="64" s="1"/>
  <c r="C283" i="64"/>
  <c r="C483" i="64" s="1"/>
  <c r="C683" i="64" s="1"/>
  <c r="C883" i="64" s="1"/>
  <c r="C1083" i="64" s="1"/>
  <c r="C1283" i="64" s="1"/>
  <c r="C1483" i="64" s="1"/>
  <c r="C1683" i="64" s="1"/>
  <c r="C1883" i="64" s="1"/>
  <c r="C2083" i="64" s="1"/>
  <c r="C2283" i="64" s="1"/>
  <c r="C2483" i="64" s="1"/>
  <c r="C2683" i="64" s="1"/>
  <c r="C2883" i="64" s="1"/>
  <c r="C3083" i="64" s="1"/>
  <c r="B283" i="64"/>
  <c r="B483" i="64" s="1"/>
  <c r="B683" i="64" s="1"/>
  <c r="B883" i="64" s="1"/>
  <c r="B1083" i="64" s="1"/>
  <c r="B1283" i="64" s="1"/>
  <c r="B1483" i="64" s="1"/>
  <c r="B1683" i="64" s="1"/>
  <c r="B1883" i="64" s="1"/>
  <c r="B2083" i="64" s="1"/>
  <c r="B2283" i="64" s="1"/>
  <c r="B2483" i="64" s="1"/>
  <c r="B2683" i="64" s="1"/>
  <c r="B2883" i="64" s="1"/>
  <c r="B3083" i="64" s="1"/>
  <c r="D282" i="64"/>
  <c r="D482" i="64" s="1"/>
  <c r="C282" i="64"/>
  <c r="C482" i="64" s="1"/>
  <c r="C682" i="64" s="1"/>
  <c r="C882" i="64" s="1"/>
  <c r="C1082" i="64" s="1"/>
  <c r="C1282" i="64" s="1"/>
  <c r="C1482" i="64" s="1"/>
  <c r="C1682" i="64" s="1"/>
  <c r="C1882" i="64" s="1"/>
  <c r="C2082" i="64" s="1"/>
  <c r="C2282" i="64" s="1"/>
  <c r="C2482" i="64" s="1"/>
  <c r="C2682" i="64" s="1"/>
  <c r="C2882" i="64" s="1"/>
  <c r="C3082" i="64" s="1"/>
  <c r="B282" i="64"/>
  <c r="B482" i="64" s="1"/>
  <c r="B682" i="64" s="1"/>
  <c r="B882" i="64" s="1"/>
  <c r="B1082" i="64" s="1"/>
  <c r="B1282" i="64" s="1"/>
  <c r="B1482" i="64" s="1"/>
  <c r="B1682" i="64" s="1"/>
  <c r="B1882" i="64" s="1"/>
  <c r="B2082" i="64" s="1"/>
  <c r="B2282" i="64" s="1"/>
  <c r="B2482" i="64" s="1"/>
  <c r="B2682" i="64" s="1"/>
  <c r="B2882" i="64" s="1"/>
  <c r="B3082" i="64" s="1"/>
  <c r="D281" i="64"/>
  <c r="A281" i="64" s="1"/>
  <c r="C281" i="64"/>
  <c r="C481" i="64" s="1"/>
  <c r="C681" i="64" s="1"/>
  <c r="C881" i="64" s="1"/>
  <c r="C1081" i="64" s="1"/>
  <c r="C1281" i="64" s="1"/>
  <c r="C1481" i="64" s="1"/>
  <c r="C1681" i="64" s="1"/>
  <c r="C1881" i="64" s="1"/>
  <c r="C2081" i="64" s="1"/>
  <c r="C2281" i="64" s="1"/>
  <c r="C2481" i="64" s="1"/>
  <c r="C2681" i="64" s="1"/>
  <c r="C2881" i="64" s="1"/>
  <c r="C3081" i="64" s="1"/>
  <c r="B281" i="64"/>
  <c r="B481" i="64" s="1"/>
  <c r="B681" i="64" s="1"/>
  <c r="B881" i="64" s="1"/>
  <c r="B1081" i="64" s="1"/>
  <c r="B1281" i="64" s="1"/>
  <c r="B1481" i="64" s="1"/>
  <c r="B1681" i="64" s="1"/>
  <c r="B1881" i="64" s="1"/>
  <c r="B2081" i="64" s="1"/>
  <c r="B2281" i="64" s="1"/>
  <c r="B2481" i="64" s="1"/>
  <c r="B2681" i="64" s="1"/>
  <c r="B2881" i="64" s="1"/>
  <c r="B3081" i="64" s="1"/>
  <c r="D280" i="64"/>
  <c r="D480" i="64" s="1"/>
  <c r="D680" i="64" s="1"/>
  <c r="D880" i="64" s="1"/>
  <c r="C280" i="64"/>
  <c r="C480" i="64" s="1"/>
  <c r="C680" i="64" s="1"/>
  <c r="C880" i="64" s="1"/>
  <c r="C1080" i="64" s="1"/>
  <c r="C1280" i="64" s="1"/>
  <c r="C1480" i="64" s="1"/>
  <c r="C1680" i="64" s="1"/>
  <c r="C1880" i="64" s="1"/>
  <c r="C2080" i="64" s="1"/>
  <c r="C2280" i="64" s="1"/>
  <c r="C2480" i="64" s="1"/>
  <c r="C2680" i="64" s="1"/>
  <c r="C2880" i="64" s="1"/>
  <c r="C3080" i="64" s="1"/>
  <c r="B280" i="64"/>
  <c r="B480" i="64" s="1"/>
  <c r="B680" i="64" s="1"/>
  <c r="B880" i="64" s="1"/>
  <c r="B1080" i="64" s="1"/>
  <c r="B1280" i="64" s="1"/>
  <c r="B1480" i="64" s="1"/>
  <c r="B1680" i="64" s="1"/>
  <c r="B1880" i="64" s="1"/>
  <c r="B2080" i="64" s="1"/>
  <c r="B2280" i="64" s="1"/>
  <c r="B2480" i="64" s="1"/>
  <c r="B2680" i="64" s="1"/>
  <c r="B2880" i="64" s="1"/>
  <c r="B3080" i="64" s="1"/>
  <c r="D279" i="64"/>
  <c r="D479" i="64" s="1"/>
  <c r="C279" i="64"/>
  <c r="C479" i="64" s="1"/>
  <c r="C679" i="64" s="1"/>
  <c r="C879" i="64" s="1"/>
  <c r="C1079" i="64" s="1"/>
  <c r="C1279" i="64" s="1"/>
  <c r="C1479" i="64" s="1"/>
  <c r="C1679" i="64" s="1"/>
  <c r="C1879" i="64" s="1"/>
  <c r="C2079" i="64" s="1"/>
  <c r="C2279" i="64" s="1"/>
  <c r="C2479" i="64" s="1"/>
  <c r="C2679" i="64" s="1"/>
  <c r="C2879" i="64" s="1"/>
  <c r="C3079" i="64" s="1"/>
  <c r="B279" i="64"/>
  <c r="B479" i="64" s="1"/>
  <c r="B679" i="64" s="1"/>
  <c r="B879" i="64" s="1"/>
  <c r="B1079" i="64" s="1"/>
  <c r="B1279" i="64" s="1"/>
  <c r="B1479" i="64" s="1"/>
  <c r="B1679" i="64" s="1"/>
  <c r="B1879" i="64" s="1"/>
  <c r="B2079" i="64" s="1"/>
  <c r="B2279" i="64" s="1"/>
  <c r="B2479" i="64" s="1"/>
  <c r="B2679" i="64" s="1"/>
  <c r="B2879" i="64" s="1"/>
  <c r="B3079" i="64" s="1"/>
  <c r="D278" i="64"/>
  <c r="D478" i="64" s="1"/>
  <c r="C278" i="64"/>
  <c r="C478" i="64" s="1"/>
  <c r="C678" i="64" s="1"/>
  <c r="C878" i="64" s="1"/>
  <c r="C1078" i="64" s="1"/>
  <c r="C1278" i="64" s="1"/>
  <c r="C1478" i="64" s="1"/>
  <c r="C1678" i="64" s="1"/>
  <c r="C1878" i="64" s="1"/>
  <c r="C2078" i="64" s="1"/>
  <c r="C2278" i="64" s="1"/>
  <c r="C2478" i="64" s="1"/>
  <c r="C2678" i="64" s="1"/>
  <c r="C2878" i="64" s="1"/>
  <c r="C3078" i="64" s="1"/>
  <c r="B278" i="64"/>
  <c r="B478" i="64" s="1"/>
  <c r="B678" i="64" s="1"/>
  <c r="B878" i="64" s="1"/>
  <c r="B1078" i="64" s="1"/>
  <c r="B1278" i="64" s="1"/>
  <c r="B1478" i="64" s="1"/>
  <c r="B1678" i="64" s="1"/>
  <c r="B1878" i="64" s="1"/>
  <c r="B2078" i="64" s="1"/>
  <c r="B2278" i="64" s="1"/>
  <c r="B2478" i="64" s="1"/>
  <c r="B2678" i="64" s="1"/>
  <c r="B2878" i="64" s="1"/>
  <c r="B3078" i="64" s="1"/>
  <c r="D277" i="64"/>
  <c r="D477" i="64" s="1"/>
  <c r="C277" i="64"/>
  <c r="C477" i="64" s="1"/>
  <c r="C677" i="64" s="1"/>
  <c r="C877" i="64" s="1"/>
  <c r="C1077" i="64" s="1"/>
  <c r="C1277" i="64" s="1"/>
  <c r="C1477" i="64" s="1"/>
  <c r="C1677" i="64" s="1"/>
  <c r="C1877" i="64" s="1"/>
  <c r="C2077" i="64" s="1"/>
  <c r="C2277" i="64" s="1"/>
  <c r="C2477" i="64" s="1"/>
  <c r="C2677" i="64" s="1"/>
  <c r="C2877" i="64" s="1"/>
  <c r="C3077" i="64" s="1"/>
  <c r="B277" i="64"/>
  <c r="B477" i="64" s="1"/>
  <c r="B677" i="64" s="1"/>
  <c r="B877" i="64" s="1"/>
  <c r="B1077" i="64" s="1"/>
  <c r="B1277" i="64" s="1"/>
  <c r="B1477" i="64" s="1"/>
  <c r="B1677" i="64" s="1"/>
  <c r="B1877" i="64" s="1"/>
  <c r="B2077" i="64" s="1"/>
  <c r="B2277" i="64" s="1"/>
  <c r="B2477" i="64" s="1"/>
  <c r="B2677" i="64" s="1"/>
  <c r="B2877" i="64" s="1"/>
  <c r="B3077" i="64" s="1"/>
  <c r="D276" i="64"/>
  <c r="D476" i="64" s="1"/>
  <c r="C276" i="64"/>
  <c r="C476" i="64" s="1"/>
  <c r="C676" i="64" s="1"/>
  <c r="C876" i="64" s="1"/>
  <c r="C1076" i="64" s="1"/>
  <c r="C1276" i="64" s="1"/>
  <c r="C1476" i="64" s="1"/>
  <c r="C1676" i="64" s="1"/>
  <c r="C1876" i="64" s="1"/>
  <c r="C2076" i="64" s="1"/>
  <c r="C2276" i="64" s="1"/>
  <c r="C2476" i="64" s="1"/>
  <c r="C2676" i="64" s="1"/>
  <c r="C2876" i="64" s="1"/>
  <c r="C3076" i="64" s="1"/>
  <c r="B276" i="64"/>
  <c r="B476" i="64" s="1"/>
  <c r="B676" i="64" s="1"/>
  <c r="B876" i="64" s="1"/>
  <c r="B1076" i="64" s="1"/>
  <c r="B1276" i="64" s="1"/>
  <c r="B1476" i="64" s="1"/>
  <c r="B1676" i="64" s="1"/>
  <c r="B1876" i="64" s="1"/>
  <c r="B2076" i="64" s="1"/>
  <c r="B2276" i="64" s="1"/>
  <c r="B2476" i="64" s="1"/>
  <c r="B2676" i="64" s="1"/>
  <c r="B2876" i="64" s="1"/>
  <c r="B3076" i="64" s="1"/>
  <c r="D275" i="64"/>
  <c r="D475" i="64" s="1"/>
  <c r="D675" i="64" s="1"/>
  <c r="D875" i="64" s="1"/>
  <c r="D1075" i="64" s="1"/>
  <c r="D1275" i="64" s="1"/>
  <c r="D1475" i="64" s="1"/>
  <c r="D1675" i="64" s="1"/>
  <c r="D1875" i="64" s="1"/>
  <c r="D2075" i="64" s="1"/>
  <c r="D2275" i="64" s="1"/>
  <c r="D2475" i="64" s="1"/>
  <c r="D2675" i="64" s="1"/>
  <c r="D2875" i="64" s="1"/>
  <c r="D3075" i="64" s="1"/>
  <c r="A3075" i="64" s="1"/>
  <c r="C275" i="64"/>
  <c r="C475" i="64" s="1"/>
  <c r="C675" i="64" s="1"/>
  <c r="C875" i="64" s="1"/>
  <c r="C1075" i="64" s="1"/>
  <c r="C1275" i="64" s="1"/>
  <c r="C1475" i="64" s="1"/>
  <c r="C1675" i="64" s="1"/>
  <c r="C1875" i="64" s="1"/>
  <c r="C2075" i="64" s="1"/>
  <c r="C2275" i="64" s="1"/>
  <c r="C2475" i="64" s="1"/>
  <c r="C2675" i="64" s="1"/>
  <c r="C2875" i="64" s="1"/>
  <c r="C3075" i="64" s="1"/>
  <c r="B275" i="64"/>
  <c r="B475" i="64" s="1"/>
  <c r="B675" i="64" s="1"/>
  <c r="B875" i="64" s="1"/>
  <c r="B1075" i="64" s="1"/>
  <c r="B1275" i="64" s="1"/>
  <c r="B1475" i="64" s="1"/>
  <c r="B1675" i="64" s="1"/>
  <c r="B1875" i="64" s="1"/>
  <c r="B2075" i="64" s="1"/>
  <c r="B2275" i="64" s="1"/>
  <c r="B2475" i="64" s="1"/>
  <c r="B2675" i="64" s="1"/>
  <c r="B2875" i="64" s="1"/>
  <c r="B3075" i="64" s="1"/>
  <c r="D274" i="64"/>
  <c r="D474" i="64" s="1"/>
  <c r="C274" i="64"/>
  <c r="C474" i="64" s="1"/>
  <c r="C674" i="64" s="1"/>
  <c r="C874" i="64" s="1"/>
  <c r="C1074" i="64" s="1"/>
  <c r="C1274" i="64" s="1"/>
  <c r="C1474" i="64" s="1"/>
  <c r="C1674" i="64" s="1"/>
  <c r="C1874" i="64" s="1"/>
  <c r="C2074" i="64" s="1"/>
  <c r="C2274" i="64" s="1"/>
  <c r="C2474" i="64" s="1"/>
  <c r="C2674" i="64" s="1"/>
  <c r="C2874" i="64" s="1"/>
  <c r="C3074" i="64" s="1"/>
  <c r="B274" i="64"/>
  <c r="B474" i="64" s="1"/>
  <c r="B674" i="64" s="1"/>
  <c r="B874" i="64" s="1"/>
  <c r="B1074" i="64" s="1"/>
  <c r="B1274" i="64" s="1"/>
  <c r="B1474" i="64" s="1"/>
  <c r="B1674" i="64" s="1"/>
  <c r="B1874" i="64" s="1"/>
  <c r="B2074" i="64" s="1"/>
  <c r="B2274" i="64" s="1"/>
  <c r="B2474" i="64" s="1"/>
  <c r="B2674" i="64" s="1"/>
  <c r="B2874" i="64" s="1"/>
  <c r="B3074" i="64" s="1"/>
  <c r="D273" i="64"/>
  <c r="A273" i="64" s="1"/>
  <c r="C273" i="64"/>
  <c r="C473" i="64" s="1"/>
  <c r="C673" i="64" s="1"/>
  <c r="C873" i="64" s="1"/>
  <c r="C1073" i="64" s="1"/>
  <c r="C1273" i="64" s="1"/>
  <c r="C1473" i="64" s="1"/>
  <c r="C1673" i="64" s="1"/>
  <c r="C1873" i="64" s="1"/>
  <c r="C2073" i="64" s="1"/>
  <c r="C2273" i="64" s="1"/>
  <c r="C2473" i="64" s="1"/>
  <c r="C2673" i="64" s="1"/>
  <c r="C2873" i="64" s="1"/>
  <c r="C3073" i="64" s="1"/>
  <c r="B273" i="64"/>
  <c r="B473" i="64" s="1"/>
  <c r="B673" i="64" s="1"/>
  <c r="B873" i="64" s="1"/>
  <c r="B1073" i="64" s="1"/>
  <c r="B1273" i="64" s="1"/>
  <c r="B1473" i="64" s="1"/>
  <c r="B1673" i="64" s="1"/>
  <c r="B1873" i="64" s="1"/>
  <c r="B2073" i="64" s="1"/>
  <c r="B2273" i="64" s="1"/>
  <c r="B2473" i="64" s="1"/>
  <c r="B2673" i="64" s="1"/>
  <c r="B2873" i="64" s="1"/>
  <c r="B3073" i="64" s="1"/>
  <c r="D272" i="64"/>
  <c r="D472" i="64" s="1"/>
  <c r="D672" i="64" s="1"/>
  <c r="D872" i="64" s="1"/>
  <c r="C272" i="64"/>
  <c r="C472" i="64" s="1"/>
  <c r="C672" i="64" s="1"/>
  <c r="C872" i="64" s="1"/>
  <c r="C1072" i="64" s="1"/>
  <c r="C1272" i="64" s="1"/>
  <c r="C1472" i="64" s="1"/>
  <c r="C1672" i="64" s="1"/>
  <c r="C1872" i="64" s="1"/>
  <c r="C2072" i="64" s="1"/>
  <c r="C2272" i="64" s="1"/>
  <c r="C2472" i="64" s="1"/>
  <c r="C2672" i="64" s="1"/>
  <c r="C2872" i="64" s="1"/>
  <c r="C3072" i="64" s="1"/>
  <c r="B272" i="64"/>
  <c r="B472" i="64" s="1"/>
  <c r="B672" i="64" s="1"/>
  <c r="B872" i="64" s="1"/>
  <c r="B1072" i="64" s="1"/>
  <c r="B1272" i="64" s="1"/>
  <c r="B1472" i="64" s="1"/>
  <c r="B1672" i="64" s="1"/>
  <c r="B1872" i="64" s="1"/>
  <c r="B2072" i="64" s="1"/>
  <c r="B2272" i="64" s="1"/>
  <c r="B2472" i="64" s="1"/>
  <c r="B2672" i="64" s="1"/>
  <c r="B2872" i="64" s="1"/>
  <c r="B3072" i="64" s="1"/>
  <c r="D271" i="64"/>
  <c r="D471" i="64" s="1"/>
  <c r="C271" i="64"/>
  <c r="C471" i="64" s="1"/>
  <c r="C671" i="64" s="1"/>
  <c r="C871" i="64" s="1"/>
  <c r="C1071" i="64" s="1"/>
  <c r="C1271" i="64" s="1"/>
  <c r="C1471" i="64" s="1"/>
  <c r="C1671" i="64" s="1"/>
  <c r="C1871" i="64" s="1"/>
  <c r="C2071" i="64" s="1"/>
  <c r="C2271" i="64" s="1"/>
  <c r="C2471" i="64" s="1"/>
  <c r="C2671" i="64" s="1"/>
  <c r="C2871" i="64" s="1"/>
  <c r="C3071" i="64" s="1"/>
  <c r="B271" i="64"/>
  <c r="B471" i="64" s="1"/>
  <c r="B671" i="64" s="1"/>
  <c r="B871" i="64" s="1"/>
  <c r="B1071" i="64" s="1"/>
  <c r="B1271" i="64" s="1"/>
  <c r="B1471" i="64" s="1"/>
  <c r="B1671" i="64" s="1"/>
  <c r="B1871" i="64" s="1"/>
  <c r="B2071" i="64" s="1"/>
  <c r="B2271" i="64" s="1"/>
  <c r="B2471" i="64" s="1"/>
  <c r="B2671" i="64" s="1"/>
  <c r="B2871" i="64" s="1"/>
  <c r="B3071" i="64" s="1"/>
  <c r="D270" i="64"/>
  <c r="D470" i="64" s="1"/>
  <c r="C270" i="64"/>
  <c r="C470" i="64" s="1"/>
  <c r="C670" i="64" s="1"/>
  <c r="C870" i="64" s="1"/>
  <c r="C1070" i="64" s="1"/>
  <c r="C1270" i="64" s="1"/>
  <c r="C1470" i="64" s="1"/>
  <c r="C1670" i="64" s="1"/>
  <c r="C1870" i="64" s="1"/>
  <c r="C2070" i="64" s="1"/>
  <c r="C2270" i="64" s="1"/>
  <c r="C2470" i="64" s="1"/>
  <c r="C2670" i="64" s="1"/>
  <c r="C2870" i="64" s="1"/>
  <c r="C3070" i="64" s="1"/>
  <c r="B270" i="64"/>
  <c r="B470" i="64" s="1"/>
  <c r="B670" i="64" s="1"/>
  <c r="B870" i="64" s="1"/>
  <c r="B1070" i="64" s="1"/>
  <c r="B1270" i="64" s="1"/>
  <c r="B1470" i="64" s="1"/>
  <c r="B1670" i="64" s="1"/>
  <c r="B1870" i="64" s="1"/>
  <c r="B2070" i="64" s="1"/>
  <c r="B2270" i="64" s="1"/>
  <c r="B2470" i="64" s="1"/>
  <c r="B2670" i="64" s="1"/>
  <c r="B2870" i="64" s="1"/>
  <c r="B3070" i="64" s="1"/>
  <c r="D269" i="64"/>
  <c r="D469" i="64" s="1"/>
  <c r="C269" i="64"/>
  <c r="C469" i="64" s="1"/>
  <c r="C669" i="64" s="1"/>
  <c r="C869" i="64" s="1"/>
  <c r="C1069" i="64" s="1"/>
  <c r="C1269" i="64" s="1"/>
  <c r="C1469" i="64" s="1"/>
  <c r="C1669" i="64" s="1"/>
  <c r="C1869" i="64" s="1"/>
  <c r="C2069" i="64" s="1"/>
  <c r="C2269" i="64" s="1"/>
  <c r="C2469" i="64" s="1"/>
  <c r="C2669" i="64" s="1"/>
  <c r="C2869" i="64" s="1"/>
  <c r="C3069" i="64" s="1"/>
  <c r="B269" i="64"/>
  <c r="B469" i="64" s="1"/>
  <c r="B669" i="64" s="1"/>
  <c r="B869" i="64" s="1"/>
  <c r="B1069" i="64" s="1"/>
  <c r="B1269" i="64" s="1"/>
  <c r="B1469" i="64" s="1"/>
  <c r="B1669" i="64" s="1"/>
  <c r="B1869" i="64" s="1"/>
  <c r="B2069" i="64" s="1"/>
  <c r="B2269" i="64" s="1"/>
  <c r="B2469" i="64" s="1"/>
  <c r="B2669" i="64" s="1"/>
  <c r="B2869" i="64" s="1"/>
  <c r="B3069" i="64" s="1"/>
  <c r="D268" i="64"/>
  <c r="D468" i="64" s="1"/>
  <c r="C268" i="64"/>
  <c r="C468" i="64" s="1"/>
  <c r="C668" i="64" s="1"/>
  <c r="C868" i="64" s="1"/>
  <c r="C1068" i="64" s="1"/>
  <c r="C1268" i="64" s="1"/>
  <c r="C1468" i="64" s="1"/>
  <c r="C1668" i="64" s="1"/>
  <c r="C1868" i="64" s="1"/>
  <c r="C2068" i="64" s="1"/>
  <c r="C2268" i="64" s="1"/>
  <c r="C2468" i="64" s="1"/>
  <c r="C2668" i="64" s="1"/>
  <c r="C2868" i="64" s="1"/>
  <c r="C3068" i="64" s="1"/>
  <c r="B268" i="64"/>
  <c r="B468" i="64" s="1"/>
  <c r="B668" i="64" s="1"/>
  <c r="B868" i="64" s="1"/>
  <c r="B1068" i="64" s="1"/>
  <c r="B1268" i="64" s="1"/>
  <c r="B1468" i="64" s="1"/>
  <c r="B1668" i="64" s="1"/>
  <c r="B1868" i="64" s="1"/>
  <c r="B2068" i="64" s="1"/>
  <c r="B2268" i="64" s="1"/>
  <c r="B2468" i="64" s="1"/>
  <c r="B2668" i="64" s="1"/>
  <c r="B2868" i="64" s="1"/>
  <c r="B3068" i="64" s="1"/>
  <c r="D267" i="64"/>
  <c r="D467" i="64" s="1"/>
  <c r="D667" i="64" s="1"/>
  <c r="D867" i="64" s="1"/>
  <c r="D1067" i="64" s="1"/>
  <c r="D1267" i="64" s="1"/>
  <c r="D1467" i="64" s="1"/>
  <c r="D1667" i="64" s="1"/>
  <c r="D1867" i="64" s="1"/>
  <c r="D2067" i="64" s="1"/>
  <c r="D2267" i="64" s="1"/>
  <c r="D2467" i="64" s="1"/>
  <c r="D2667" i="64" s="1"/>
  <c r="D2867" i="64" s="1"/>
  <c r="D3067" i="64" s="1"/>
  <c r="A3067" i="64" s="1"/>
  <c r="C267" i="64"/>
  <c r="C467" i="64" s="1"/>
  <c r="C667" i="64" s="1"/>
  <c r="C867" i="64" s="1"/>
  <c r="C1067" i="64" s="1"/>
  <c r="C1267" i="64" s="1"/>
  <c r="C1467" i="64" s="1"/>
  <c r="C1667" i="64" s="1"/>
  <c r="C1867" i="64" s="1"/>
  <c r="C2067" i="64" s="1"/>
  <c r="C2267" i="64" s="1"/>
  <c r="C2467" i="64" s="1"/>
  <c r="C2667" i="64" s="1"/>
  <c r="C2867" i="64" s="1"/>
  <c r="C3067" i="64" s="1"/>
  <c r="B267" i="64"/>
  <c r="B467" i="64" s="1"/>
  <c r="B667" i="64" s="1"/>
  <c r="B867" i="64" s="1"/>
  <c r="B1067" i="64" s="1"/>
  <c r="B1267" i="64" s="1"/>
  <c r="B1467" i="64" s="1"/>
  <c r="B1667" i="64" s="1"/>
  <c r="B1867" i="64" s="1"/>
  <c r="B2067" i="64" s="1"/>
  <c r="B2267" i="64" s="1"/>
  <c r="B2467" i="64" s="1"/>
  <c r="B2667" i="64" s="1"/>
  <c r="B2867" i="64" s="1"/>
  <c r="B3067" i="64" s="1"/>
  <c r="D266" i="64"/>
  <c r="D466" i="64" s="1"/>
  <c r="C266" i="64"/>
  <c r="C466" i="64" s="1"/>
  <c r="C666" i="64" s="1"/>
  <c r="C866" i="64" s="1"/>
  <c r="C1066" i="64" s="1"/>
  <c r="C1266" i="64" s="1"/>
  <c r="C1466" i="64" s="1"/>
  <c r="C1666" i="64" s="1"/>
  <c r="C1866" i="64" s="1"/>
  <c r="C2066" i="64" s="1"/>
  <c r="C2266" i="64" s="1"/>
  <c r="C2466" i="64" s="1"/>
  <c r="C2666" i="64" s="1"/>
  <c r="C2866" i="64" s="1"/>
  <c r="C3066" i="64" s="1"/>
  <c r="B266" i="64"/>
  <c r="B466" i="64" s="1"/>
  <c r="B666" i="64" s="1"/>
  <c r="B866" i="64" s="1"/>
  <c r="B1066" i="64" s="1"/>
  <c r="B1266" i="64" s="1"/>
  <c r="B1466" i="64" s="1"/>
  <c r="B1666" i="64" s="1"/>
  <c r="B1866" i="64" s="1"/>
  <c r="B2066" i="64" s="1"/>
  <c r="B2266" i="64" s="1"/>
  <c r="B2466" i="64" s="1"/>
  <c r="B2666" i="64" s="1"/>
  <c r="B2866" i="64" s="1"/>
  <c r="B3066" i="64" s="1"/>
  <c r="D265" i="64"/>
  <c r="A265" i="64" s="1"/>
  <c r="C265" i="64"/>
  <c r="C465" i="64" s="1"/>
  <c r="C665" i="64" s="1"/>
  <c r="C865" i="64" s="1"/>
  <c r="C1065" i="64" s="1"/>
  <c r="C1265" i="64" s="1"/>
  <c r="C1465" i="64" s="1"/>
  <c r="C1665" i="64" s="1"/>
  <c r="C1865" i="64" s="1"/>
  <c r="C2065" i="64" s="1"/>
  <c r="C2265" i="64" s="1"/>
  <c r="C2465" i="64" s="1"/>
  <c r="C2665" i="64" s="1"/>
  <c r="C2865" i="64" s="1"/>
  <c r="C3065" i="64" s="1"/>
  <c r="B265" i="64"/>
  <c r="B465" i="64" s="1"/>
  <c r="B665" i="64" s="1"/>
  <c r="B865" i="64" s="1"/>
  <c r="B1065" i="64" s="1"/>
  <c r="B1265" i="64" s="1"/>
  <c r="B1465" i="64" s="1"/>
  <c r="B1665" i="64" s="1"/>
  <c r="B1865" i="64" s="1"/>
  <c r="B2065" i="64" s="1"/>
  <c r="B2265" i="64" s="1"/>
  <c r="B2465" i="64" s="1"/>
  <c r="B2665" i="64" s="1"/>
  <c r="B2865" i="64" s="1"/>
  <c r="B3065" i="64" s="1"/>
  <c r="D264" i="64"/>
  <c r="D464" i="64" s="1"/>
  <c r="D664" i="64" s="1"/>
  <c r="D864" i="64" s="1"/>
  <c r="C264" i="64"/>
  <c r="C464" i="64" s="1"/>
  <c r="C664" i="64" s="1"/>
  <c r="C864" i="64" s="1"/>
  <c r="C1064" i="64" s="1"/>
  <c r="C1264" i="64" s="1"/>
  <c r="C1464" i="64" s="1"/>
  <c r="C1664" i="64" s="1"/>
  <c r="C1864" i="64" s="1"/>
  <c r="C2064" i="64" s="1"/>
  <c r="C2264" i="64" s="1"/>
  <c r="C2464" i="64" s="1"/>
  <c r="C2664" i="64" s="1"/>
  <c r="C2864" i="64" s="1"/>
  <c r="C3064" i="64" s="1"/>
  <c r="B264" i="64"/>
  <c r="B464" i="64" s="1"/>
  <c r="B664" i="64" s="1"/>
  <c r="B864" i="64" s="1"/>
  <c r="B1064" i="64" s="1"/>
  <c r="B1264" i="64" s="1"/>
  <c r="B1464" i="64" s="1"/>
  <c r="B1664" i="64" s="1"/>
  <c r="B1864" i="64" s="1"/>
  <c r="B2064" i="64" s="1"/>
  <c r="B2264" i="64" s="1"/>
  <c r="B2464" i="64" s="1"/>
  <c r="B2664" i="64" s="1"/>
  <c r="B2864" i="64" s="1"/>
  <c r="B3064" i="64" s="1"/>
  <c r="D263" i="64"/>
  <c r="D463" i="64" s="1"/>
  <c r="C263" i="64"/>
  <c r="C463" i="64" s="1"/>
  <c r="C663" i="64" s="1"/>
  <c r="C863" i="64" s="1"/>
  <c r="C1063" i="64" s="1"/>
  <c r="C1263" i="64" s="1"/>
  <c r="C1463" i="64" s="1"/>
  <c r="C1663" i="64" s="1"/>
  <c r="C1863" i="64" s="1"/>
  <c r="C2063" i="64" s="1"/>
  <c r="C2263" i="64" s="1"/>
  <c r="C2463" i="64" s="1"/>
  <c r="C2663" i="64" s="1"/>
  <c r="C2863" i="64" s="1"/>
  <c r="C3063" i="64" s="1"/>
  <c r="B263" i="64"/>
  <c r="D262" i="64"/>
  <c r="D462" i="64" s="1"/>
  <c r="C262" i="64"/>
  <c r="C462" i="64" s="1"/>
  <c r="C662" i="64" s="1"/>
  <c r="C862" i="64" s="1"/>
  <c r="C1062" i="64" s="1"/>
  <c r="C1262" i="64" s="1"/>
  <c r="C1462" i="64" s="1"/>
  <c r="C1662" i="64" s="1"/>
  <c r="C1862" i="64" s="1"/>
  <c r="C2062" i="64" s="1"/>
  <c r="C2262" i="64" s="1"/>
  <c r="C2462" i="64" s="1"/>
  <c r="C2662" i="64" s="1"/>
  <c r="C2862" i="64" s="1"/>
  <c r="C3062" i="64" s="1"/>
  <c r="B262" i="64"/>
  <c r="B462" i="64" s="1"/>
  <c r="B662" i="64" s="1"/>
  <c r="B862" i="64" s="1"/>
  <c r="B1062" i="64" s="1"/>
  <c r="B1262" i="64" s="1"/>
  <c r="B1462" i="64" s="1"/>
  <c r="B1662" i="64" s="1"/>
  <c r="B1862" i="64" s="1"/>
  <c r="B2062" i="64" s="1"/>
  <c r="B2262" i="64" s="1"/>
  <c r="B2462" i="64" s="1"/>
  <c r="B2662" i="64" s="1"/>
  <c r="B2862" i="64" s="1"/>
  <c r="B3062" i="64" s="1"/>
  <c r="D261" i="64"/>
  <c r="D461" i="64" s="1"/>
  <c r="C261" i="64"/>
  <c r="C461" i="64" s="1"/>
  <c r="C661" i="64" s="1"/>
  <c r="C861" i="64" s="1"/>
  <c r="C1061" i="64" s="1"/>
  <c r="C1261" i="64" s="1"/>
  <c r="C1461" i="64" s="1"/>
  <c r="C1661" i="64" s="1"/>
  <c r="C1861" i="64" s="1"/>
  <c r="C2061" i="64" s="1"/>
  <c r="C2261" i="64" s="1"/>
  <c r="C2461" i="64" s="1"/>
  <c r="C2661" i="64" s="1"/>
  <c r="C2861" i="64" s="1"/>
  <c r="C3061" i="64" s="1"/>
  <c r="B261" i="64"/>
  <c r="B461" i="64" s="1"/>
  <c r="B661" i="64" s="1"/>
  <c r="B861" i="64" s="1"/>
  <c r="B1061" i="64" s="1"/>
  <c r="B1261" i="64" s="1"/>
  <c r="B1461" i="64" s="1"/>
  <c r="B1661" i="64" s="1"/>
  <c r="B1861" i="64" s="1"/>
  <c r="B2061" i="64" s="1"/>
  <c r="B2261" i="64" s="1"/>
  <c r="B2461" i="64" s="1"/>
  <c r="B2661" i="64" s="1"/>
  <c r="B2861" i="64" s="1"/>
  <c r="B3061" i="64" s="1"/>
  <c r="D260" i="64"/>
  <c r="D460" i="64" s="1"/>
  <c r="C260" i="64"/>
  <c r="B260" i="64"/>
  <c r="B460" i="64" s="1"/>
  <c r="B660" i="64" s="1"/>
  <c r="B860" i="64" s="1"/>
  <c r="B1060" i="64" s="1"/>
  <c r="B1260" i="64" s="1"/>
  <c r="B1460" i="64" s="1"/>
  <c r="B1660" i="64" s="1"/>
  <c r="B1860" i="64" s="1"/>
  <c r="B2060" i="64" s="1"/>
  <c r="B2260" i="64" s="1"/>
  <c r="B2460" i="64" s="1"/>
  <c r="B2660" i="64" s="1"/>
  <c r="B2860" i="64" s="1"/>
  <c r="B3060" i="64" s="1"/>
  <c r="D259" i="64"/>
  <c r="D459" i="64" s="1"/>
  <c r="D659" i="64" s="1"/>
  <c r="D859" i="64" s="1"/>
  <c r="D1059" i="64" s="1"/>
  <c r="D1259" i="64" s="1"/>
  <c r="D1459" i="64" s="1"/>
  <c r="D1659" i="64" s="1"/>
  <c r="D1859" i="64" s="1"/>
  <c r="D2059" i="64" s="1"/>
  <c r="D2259" i="64" s="1"/>
  <c r="D2459" i="64" s="1"/>
  <c r="D2659" i="64" s="1"/>
  <c r="D2859" i="64" s="1"/>
  <c r="D3059" i="64" s="1"/>
  <c r="A3059" i="64" s="1"/>
  <c r="C259" i="64"/>
  <c r="C459" i="64" s="1"/>
  <c r="C659" i="64" s="1"/>
  <c r="C859" i="64" s="1"/>
  <c r="C1059" i="64" s="1"/>
  <c r="C1259" i="64" s="1"/>
  <c r="C1459" i="64" s="1"/>
  <c r="C1659" i="64" s="1"/>
  <c r="C1859" i="64" s="1"/>
  <c r="C2059" i="64" s="1"/>
  <c r="C2259" i="64" s="1"/>
  <c r="C2459" i="64" s="1"/>
  <c r="C2659" i="64" s="1"/>
  <c r="C2859" i="64" s="1"/>
  <c r="C3059" i="64" s="1"/>
  <c r="B259" i="64"/>
  <c r="B459" i="64" s="1"/>
  <c r="B659" i="64" s="1"/>
  <c r="B859" i="64" s="1"/>
  <c r="B1059" i="64" s="1"/>
  <c r="B1259" i="64" s="1"/>
  <c r="B1459" i="64" s="1"/>
  <c r="B1659" i="64" s="1"/>
  <c r="B1859" i="64" s="1"/>
  <c r="B2059" i="64" s="1"/>
  <c r="B2259" i="64" s="1"/>
  <c r="B2459" i="64" s="1"/>
  <c r="B2659" i="64" s="1"/>
  <c r="B2859" i="64" s="1"/>
  <c r="B3059" i="64" s="1"/>
  <c r="D258" i="64"/>
  <c r="D458" i="64" s="1"/>
  <c r="C258" i="64"/>
  <c r="C458" i="64" s="1"/>
  <c r="C658" i="64" s="1"/>
  <c r="C858" i="64" s="1"/>
  <c r="C1058" i="64" s="1"/>
  <c r="C1258" i="64" s="1"/>
  <c r="C1458" i="64" s="1"/>
  <c r="C1658" i="64" s="1"/>
  <c r="C1858" i="64" s="1"/>
  <c r="C2058" i="64" s="1"/>
  <c r="C2258" i="64" s="1"/>
  <c r="C2458" i="64" s="1"/>
  <c r="C2658" i="64" s="1"/>
  <c r="C2858" i="64" s="1"/>
  <c r="C3058" i="64" s="1"/>
  <c r="B258" i="64"/>
  <c r="B458" i="64" s="1"/>
  <c r="B658" i="64" s="1"/>
  <c r="B858" i="64" s="1"/>
  <c r="B1058" i="64" s="1"/>
  <c r="B1258" i="64" s="1"/>
  <c r="B1458" i="64" s="1"/>
  <c r="B1658" i="64" s="1"/>
  <c r="B1858" i="64" s="1"/>
  <c r="B2058" i="64" s="1"/>
  <c r="B2258" i="64" s="1"/>
  <c r="B2458" i="64" s="1"/>
  <c r="B2658" i="64" s="1"/>
  <c r="B2858" i="64" s="1"/>
  <c r="B3058" i="64" s="1"/>
  <c r="D257" i="64"/>
  <c r="D457" i="64" s="1"/>
  <c r="C257" i="64"/>
  <c r="C457" i="64" s="1"/>
  <c r="C657" i="64" s="1"/>
  <c r="C857" i="64" s="1"/>
  <c r="C1057" i="64" s="1"/>
  <c r="C1257" i="64" s="1"/>
  <c r="C1457" i="64" s="1"/>
  <c r="C1657" i="64" s="1"/>
  <c r="C1857" i="64" s="1"/>
  <c r="C2057" i="64" s="1"/>
  <c r="C2257" i="64" s="1"/>
  <c r="C2457" i="64" s="1"/>
  <c r="C2657" i="64" s="1"/>
  <c r="C2857" i="64" s="1"/>
  <c r="C3057" i="64" s="1"/>
  <c r="B257" i="64"/>
  <c r="B457" i="64" s="1"/>
  <c r="B657" i="64" s="1"/>
  <c r="B857" i="64" s="1"/>
  <c r="B1057" i="64" s="1"/>
  <c r="B1257" i="64" s="1"/>
  <c r="B1457" i="64" s="1"/>
  <c r="B1657" i="64" s="1"/>
  <c r="B1857" i="64" s="1"/>
  <c r="B2057" i="64" s="1"/>
  <c r="B2257" i="64" s="1"/>
  <c r="B2457" i="64" s="1"/>
  <c r="B2657" i="64" s="1"/>
  <c r="B2857" i="64" s="1"/>
  <c r="B3057" i="64" s="1"/>
  <c r="D256" i="64"/>
  <c r="D456" i="64" s="1"/>
  <c r="D656" i="64" s="1"/>
  <c r="D856" i="64" s="1"/>
  <c r="C256" i="64"/>
  <c r="C456" i="64" s="1"/>
  <c r="C656" i="64" s="1"/>
  <c r="C856" i="64" s="1"/>
  <c r="C1056" i="64" s="1"/>
  <c r="C1256" i="64" s="1"/>
  <c r="C1456" i="64" s="1"/>
  <c r="C1656" i="64" s="1"/>
  <c r="C1856" i="64" s="1"/>
  <c r="C2056" i="64" s="1"/>
  <c r="C2256" i="64" s="1"/>
  <c r="C2456" i="64" s="1"/>
  <c r="C2656" i="64" s="1"/>
  <c r="C2856" i="64" s="1"/>
  <c r="C3056" i="64" s="1"/>
  <c r="B256" i="64"/>
  <c r="B456" i="64" s="1"/>
  <c r="B656" i="64" s="1"/>
  <c r="B856" i="64" s="1"/>
  <c r="B1056" i="64" s="1"/>
  <c r="B1256" i="64" s="1"/>
  <c r="B1456" i="64" s="1"/>
  <c r="B1656" i="64" s="1"/>
  <c r="B1856" i="64" s="1"/>
  <c r="B2056" i="64" s="1"/>
  <c r="B2256" i="64" s="1"/>
  <c r="B2456" i="64" s="1"/>
  <c r="B2656" i="64" s="1"/>
  <c r="B2856" i="64" s="1"/>
  <c r="B3056" i="64" s="1"/>
  <c r="D255" i="64"/>
  <c r="D455" i="64" s="1"/>
  <c r="C255" i="64"/>
  <c r="C455" i="64" s="1"/>
  <c r="C655" i="64" s="1"/>
  <c r="C855" i="64" s="1"/>
  <c r="C1055" i="64" s="1"/>
  <c r="C1255" i="64" s="1"/>
  <c r="C1455" i="64" s="1"/>
  <c r="C1655" i="64" s="1"/>
  <c r="C1855" i="64" s="1"/>
  <c r="C2055" i="64" s="1"/>
  <c r="C2255" i="64" s="1"/>
  <c r="C2455" i="64" s="1"/>
  <c r="C2655" i="64" s="1"/>
  <c r="C2855" i="64" s="1"/>
  <c r="C3055" i="64" s="1"/>
  <c r="B255" i="64"/>
  <c r="B455" i="64" s="1"/>
  <c r="B655" i="64" s="1"/>
  <c r="B855" i="64" s="1"/>
  <c r="B1055" i="64" s="1"/>
  <c r="B1255" i="64" s="1"/>
  <c r="B1455" i="64" s="1"/>
  <c r="B1655" i="64" s="1"/>
  <c r="B1855" i="64" s="1"/>
  <c r="B2055" i="64" s="1"/>
  <c r="B2255" i="64" s="1"/>
  <c r="B2455" i="64" s="1"/>
  <c r="B2655" i="64" s="1"/>
  <c r="B2855" i="64" s="1"/>
  <c r="B3055" i="64" s="1"/>
  <c r="D254" i="64"/>
  <c r="D454" i="64" s="1"/>
  <c r="C254" i="64"/>
  <c r="C454" i="64" s="1"/>
  <c r="C654" i="64" s="1"/>
  <c r="C854" i="64" s="1"/>
  <c r="C1054" i="64" s="1"/>
  <c r="C1254" i="64" s="1"/>
  <c r="C1454" i="64" s="1"/>
  <c r="C1654" i="64" s="1"/>
  <c r="C1854" i="64" s="1"/>
  <c r="C2054" i="64" s="1"/>
  <c r="C2254" i="64" s="1"/>
  <c r="C2454" i="64" s="1"/>
  <c r="C2654" i="64" s="1"/>
  <c r="C2854" i="64" s="1"/>
  <c r="C3054" i="64" s="1"/>
  <c r="B254" i="64"/>
  <c r="B454" i="64" s="1"/>
  <c r="B654" i="64" s="1"/>
  <c r="B854" i="64" s="1"/>
  <c r="B1054" i="64" s="1"/>
  <c r="B1254" i="64" s="1"/>
  <c r="B1454" i="64" s="1"/>
  <c r="B1654" i="64" s="1"/>
  <c r="B1854" i="64" s="1"/>
  <c r="B2054" i="64" s="1"/>
  <c r="B2254" i="64" s="1"/>
  <c r="B2454" i="64" s="1"/>
  <c r="B2654" i="64" s="1"/>
  <c r="B2854" i="64" s="1"/>
  <c r="B3054" i="64" s="1"/>
  <c r="D253" i="64"/>
  <c r="D453" i="64" s="1"/>
  <c r="C253" i="64"/>
  <c r="C453" i="64" s="1"/>
  <c r="C653" i="64" s="1"/>
  <c r="C853" i="64" s="1"/>
  <c r="C1053" i="64" s="1"/>
  <c r="C1253" i="64" s="1"/>
  <c r="C1453" i="64" s="1"/>
  <c r="C1653" i="64" s="1"/>
  <c r="C1853" i="64" s="1"/>
  <c r="C2053" i="64" s="1"/>
  <c r="C2253" i="64" s="1"/>
  <c r="C2453" i="64" s="1"/>
  <c r="C2653" i="64" s="1"/>
  <c r="C2853" i="64" s="1"/>
  <c r="C3053" i="64" s="1"/>
  <c r="B253" i="64"/>
  <c r="B453" i="64" s="1"/>
  <c r="B653" i="64" s="1"/>
  <c r="B853" i="64" s="1"/>
  <c r="B1053" i="64" s="1"/>
  <c r="B1253" i="64" s="1"/>
  <c r="B1453" i="64" s="1"/>
  <c r="B1653" i="64" s="1"/>
  <c r="B1853" i="64" s="1"/>
  <c r="B2053" i="64" s="1"/>
  <c r="B2253" i="64" s="1"/>
  <c r="B2453" i="64" s="1"/>
  <c r="B2653" i="64" s="1"/>
  <c r="B2853" i="64" s="1"/>
  <c r="B3053" i="64" s="1"/>
  <c r="D252" i="64"/>
  <c r="D452" i="64" s="1"/>
  <c r="C252" i="64"/>
  <c r="B252" i="64"/>
  <c r="B452" i="64" s="1"/>
  <c r="B652" i="64" s="1"/>
  <c r="B852" i="64" s="1"/>
  <c r="B1052" i="64" s="1"/>
  <c r="B1252" i="64" s="1"/>
  <c r="B1452" i="64" s="1"/>
  <c r="B1652" i="64" s="1"/>
  <c r="B1852" i="64" s="1"/>
  <c r="B2052" i="64" s="1"/>
  <c r="B2252" i="64" s="1"/>
  <c r="B2452" i="64" s="1"/>
  <c r="B2652" i="64" s="1"/>
  <c r="B2852" i="64" s="1"/>
  <c r="B3052" i="64" s="1"/>
  <c r="D251" i="64"/>
  <c r="D451" i="64" s="1"/>
  <c r="D651" i="64" s="1"/>
  <c r="D851" i="64" s="1"/>
  <c r="D1051" i="64" s="1"/>
  <c r="D1251" i="64" s="1"/>
  <c r="D1451" i="64" s="1"/>
  <c r="D1651" i="64" s="1"/>
  <c r="D1851" i="64" s="1"/>
  <c r="D2051" i="64" s="1"/>
  <c r="D2251" i="64" s="1"/>
  <c r="D2451" i="64" s="1"/>
  <c r="D2651" i="64" s="1"/>
  <c r="D2851" i="64" s="1"/>
  <c r="D3051" i="64" s="1"/>
  <c r="A3051" i="64" s="1"/>
  <c r="C251" i="64"/>
  <c r="C451" i="64" s="1"/>
  <c r="C651" i="64" s="1"/>
  <c r="C851" i="64" s="1"/>
  <c r="C1051" i="64" s="1"/>
  <c r="C1251" i="64" s="1"/>
  <c r="C1451" i="64" s="1"/>
  <c r="C1651" i="64" s="1"/>
  <c r="C1851" i="64" s="1"/>
  <c r="C2051" i="64" s="1"/>
  <c r="C2251" i="64" s="1"/>
  <c r="C2451" i="64" s="1"/>
  <c r="C2651" i="64" s="1"/>
  <c r="C2851" i="64" s="1"/>
  <c r="C3051" i="64" s="1"/>
  <c r="B251" i="64"/>
  <c r="B451" i="64" s="1"/>
  <c r="B651" i="64" s="1"/>
  <c r="B851" i="64" s="1"/>
  <c r="B1051" i="64" s="1"/>
  <c r="B1251" i="64" s="1"/>
  <c r="B1451" i="64" s="1"/>
  <c r="B1651" i="64" s="1"/>
  <c r="B1851" i="64" s="1"/>
  <c r="B2051" i="64" s="1"/>
  <c r="B2251" i="64" s="1"/>
  <c r="B2451" i="64" s="1"/>
  <c r="B2651" i="64" s="1"/>
  <c r="B2851" i="64" s="1"/>
  <c r="B3051" i="64" s="1"/>
  <c r="D250" i="64"/>
  <c r="D450" i="64" s="1"/>
  <c r="C250" i="64"/>
  <c r="C450" i="64" s="1"/>
  <c r="C650" i="64" s="1"/>
  <c r="C850" i="64" s="1"/>
  <c r="C1050" i="64" s="1"/>
  <c r="C1250" i="64" s="1"/>
  <c r="C1450" i="64" s="1"/>
  <c r="C1650" i="64" s="1"/>
  <c r="C1850" i="64" s="1"/>
  <c r="C2050" i="64" s="1"/>
  <c r="C2250" i="64" s="1"/>
  <c r="C2450" i="64" s="1"/>
  <c r="C2650" i="64" s="1"/>
  <c r="C2850" i="64" s="1"/>
  <c r="C3050" i="64" s="1"/>
  <c r="B250" i="64"/>
  <c r="B450" i="64" s="1"/>
  <c r="B650" i="64" s="1"/>
  <c r="B850" i="64" s="1"/>
  <c r="B1050" i="64" s="1"/>
  <c r="B1250" i="64" s="1"/>
  <c r="B1450" i="64" s="1"/>
  <c r="B1650" i="64" s="1"/>
  <c r="B1850" i="64" s="1"/>
  <c r="B2050" i="64" s="1"/>
  <c r="B2250" i="64" s="1"/>
  <c r="B2450" i="64" s="1"/>
  <c r="B2650" i="64" s="1"/>
  <c r="B2850" i="64" s="1"/>
  <c r="B3050" i="64" s="1"/>
  <c r="D249" i="64"/>
  <c r="D449" i="64" s="1"/>
  <c r="C249" i="64"/>
  <c r="C449" i="64" s="1"/>
  <c r="C649" i="64" s="1"/>
  <c r="C849" i="64" s="1"/>
  <c r="C1049" i="64" s="1"/>
  <c r="C1249" i="64" s="1"/>
  <c r="C1449" i="64" s="1"/>
  <c r="C1649" i="64" s="1"/>
  <c r="C1849" i="64" s="1"/>
  <c r="C2049" i="64" s="1"/>
  <c r="C2249" i="64" s="1"/>
  <c r="C2449" i="64" s="1"/>
  <c r="C2649" i="64" s="1"/>
  <c r="C2849" i="64" s="1"/>
  <c r="C3049" i="64" s="1"/>
  <c r="B249" i="64"/>
  <c r="B449" i="64" s="1"/>
  <c r="B649" i="64" s="1"/>
  <c r="B849" i="64" s="1"/>
  <c r="B1049" i="64" s="1"/>
  <c r="B1249" i="64" s="1"/>
  <c r="B1449" i="64" s="1"/>
  <c r="B1649" i="64" s="1"/>
  <c r="B1849" i="64" s="1"/>
  <c r="B2049" i="64" s="1"/>
  <c r="B2249" i="64" s="1"/>
  <c r="B2449" i="64" s="1"/>
  <c r="B2649" i="64" s="1"/>
  <c r="B2849" i="64" s="1"/>
  <c r="B3049" i="64" s="1"/>
  <c r="D248" i="64"/>
  <c r="D448" i="64" s="1"/>
  <c r="D648" i="64" s="1"/>
  <c r="D848" i="64" s="1"/>
  <c r="C248" i="64"/>
  <c r="C448" i="64" s="1"/>
  <c r="C648" i="64" s="1"/>
  <c r="C848" i="64" s="1"/>
  <c r="C1048" i="64" s="1"/>
  <c r="C1248" i="64" s="1"/>
  <c r="C1448" i="64" s="1"/>
  <c r="C1648" i="64" s="1"/>
  <c r="C1848" i="64" s="1"/>
  <c r="C2048" i="64" s="1"/>
  <c r="C2248" i="64" s="1"/>
  <c r="C2448" i="64" s="1"/>
  <c r="C2648" i="64" s="1"/>
  <c r="C2848" i="64" s="1"/>
  <c r="C3048" i="64" s="1"/>
  <c r="B248" i="64"/>
  <c r="B448" i="64" s="1"/>
  <c r="B648" i="64" s="1"/>
  <c r="B848" i="64" s="1"/>
  <c r="B1048" i="64" s="1"/>
  <c r="B1248" i="64" s="1"/>
  <c r="B1448" i="64" s="1"/>
  <c r="B1648" i="64" s="1"/>
  <c r="B1848" i="64" s="1"/>
  <c r="B2048" i="64" s="1"/>
  <c r="B2248" i="64" s="1"/>
  <c r="B2448" i="64" s="1"/>
  <c r="B2648" i="64" s="1"/>
  <c r="B2848" i="64" s="1"/>
  <c r="B3048" i="64" s="1"/>
  <c r="D247" i="64"/>
  <c r="D447" i="64" s="1"/>
  <c r="C247" i="64"/>
  <c r="C447" i="64" s="1"/>
  <c r="C647" i="64" s="1"/>
  <c r="C847" i="64" s="1"/>
  <c r="C1047" i="64" s="1"/>
  <c r="C1247" i="64" s="1"/>
  <c r="C1447" i="64" s="1"/>
  <c r="C1647" i="64" s="1"/>
  <c r="C1847" i="64" s="1"/>
  <c r="C2047" i="64" s="1"/>
  <c r="C2247" i="64" s="1"/>
  <c r="C2447" i="64" s="1"/>
  <c r="C2647" i="64" s="1"/>
  <c r="C2847" i="64" s="1"/>
  <c r="C3047" i="64" s="1"/>
  <c r="B247" i="64"/>
  <c r="B447" i="64" s="1"/>
  <c r="B647" i="64" s="1"/>
  <c r="B847" i="64" s="1"/>
  <c r="B1047" i="64" s="1"/>
  <c r="B1247" i="64" s="1"/>
  <c r="B1447" i="64" s="1"/>
  <c r="B1647" i="64" s="1"/>
  <c r="B1847" i="64" s="1"/>
  <c r="B2047" i="64" s="1"/>
  <c r="B2247" i="64" s="1"/>
  <c r="B2447" i="64" s="1"/>
  <c r="B2647" i="64" s="1"/>
  <c r="B2847" i="64" s="1"/>
  <c r="B3047" i="64" s="1"/>
  <c r="D246" i="64"/>
  <c r="D446" i="64" s="1"/>
  <c r="C246" i="64"/>
  <c r="C446" i="64" s="1"/>
  <c r="C646" i="64" s="1"/>
  <c r="C846" i="64" s="1"/>
  <c r="C1046" i="64" s="1"/>
  <c r="C1246" i="64" s="1"/>
  <c r="C1446" i="64" s="1"/>
  <c r="C1646" i="64" s="1"/>
  <c r="C1846" i="64" s="1"/>
  <c r="C2046" i="64" s="1"/>
  <c r="C2246" i="64" s="1"/>
  <c r="C2446" i="64" s="1"/>
  <c r="C2646" i="64" s="1"/>
  <c r="C2846" i="64" s="1"/>
  <c r="C3046" i="64" s="1"/>
  <c r="B246" i="64"/>
  <c r="B446" i="64" s="1"/>
  <c r="B646" i="64" s="1"/>
  <c r="B846" i="64" s="1"/>
  <c r="B1046" i="64" s="1"/>
  <c r="B1246" i="64" s="1"/>
  <c r="B1446" i="64" s="1"/>
  <c r="B1646" i="64" s="1"/>
  <c r="B1846" i="64" s="1"/>
  <c r="B2046" i="64" s="1"/>
  <c r="B2246" i="64" s="1"/>
  <c r="B2446" i="64" s="1"/>
  <c r="B2646" i="64" s="1"/>
  <c r="B2846" i="64" s="1"/>
  <c r="B3046" i="64" s="1"/>
  <c r="D245" i="64"/>
  <c r="D445" i="64" s="1"/>
  <c r="C245" i="64"/>
  <c r="C445" i="64" s="1"/>
  <c r="C645" i="64" s="1"/>
  <c r="C845" i="64" s="1"/>
  <c r="C1045" i="64" s="1"/>
  <c r="C1245" i="64" s="1"/>
  <c r="C1445" i="64" s="1"/>
  <c r="C1645" i="64" s="1"/>
  <c r="C1845" i="64" s="1"/>
  <c r="C2045" i="64" s="1"/>
  <c r="C2245" i="64" s="1"/>
  <c r="C2445" i="64" s="1"/>
  <c r="C2645" i="64" s="1"/>
  <c r="C2845" i="64" s="1"/>
  <c r="C3045" i="64" s="1"/>
  <c r="B245" i="64"/>
  <c r="B445" i="64" s="1"/>
  <c r="B645" i="64" s="1"/>
  <c r="B845" i="64" s="1"/>
  <c r="B1045" i="64" s="1"/>
  <c r="B1245" i="64" s="1"/>
  <c r="B1445" i="64" s="1"/>
  <c r="B1645" i="64" s="1"/>
  <c r="B1845" i="64" s="1"/>
  <c r="B2045" i="64" s="1"/>
  <c r="B2245" i="64" s="1"/>
  <c r="B2445" i="64" s="1"/>
  <c r="B2645" i="64" s="1"/>
  <c r="B2845" i="64" s="1"/>
  <c r="B3045" i="64" s="1"/>
  <c r="D244" i="64"/>
  <c r="D444" i="64" s="1"/>
  <c r="C244" i="64"/>
  <c r="C444" i="64" s="1"/>
  <c r="C644" i="64" s="1"/>
  <c r="C844" i="64" s="1"/>
  <c r="C1044" i="64" s="1"/>
  <c r="C1244" i="64" s="1"/>
  <c r="C1444" i="64" s="1"/>
  <c r="C1644" i="64" s="1"/>
  <c r="C1844" i="64" s="1"/>
  <c r="C2044" i="64" s="1"/>
  <c r="C2244" i="64" s="1"/>
  <c r="C2444" i="64" s="1"/>
  <c r="C2644" i="64" s="1"/>
  <c r="C2844" i="64" s="1"/>
  <c r="C3044" i="64" s="1"/>
  <c r="B244" i="64"/>
  <c r="B444" i="64" s="1"/>
  <c r="B644" i="64" s="1"/>
  <c r="B844" i="64" s="1"/>
  <c r="B1044" i="64" s="1"/>
  <c r="B1244" i="64" s="1"/>
  <c r="B1444" i="64" s="1"/>
  <c r="B1644" i="64" s="1"/>
  <c r="B1844" i="64" s="1"/>
  <c r="B2044" i="64" s="1"/>
  <c r="B2244" i="64" s="1"/>
  <c r="B2444" i="64" s="1"/>
  <c r="B2644" i="64" s="1"/>
  <c r="B2844" i="64" s="1"/>
  <c r="B3044" i="64" s="1"/>
  <c r="D243" i="64"/>
  <c r="D443" i="64" s="1"/>
  <c r="D643" i="64" s="1"/>
  <c r="D843" i="64" s="1"/>
  <c r="D1043" i="64" s="1"/>
  <c r="D1243" i="64" s="1"/>
  <c r="D1443" i="64" s="1"/>
  <c r="D1643" i="64" s="1"/>
  <c r="D1843" i="64" s="1"/>
  <c r="D2043" i="64" s="1"/>
  <c r="D2243" i="64" s="1"/>
  <c r="D2443" i="64" s="1"/>
  <c r="D2643" i="64" s="1"/>
  <c r="D2843" i="64" s="1"/>
  <c r="D3043" i="64" s="1"/>
  <c r="A3043" i="64" s="1"/>
  <c r="C243" i="64"/>
  <c r="C443" i="64" s="1"/>
  <c r="C643" i="64" s="1"/>
  <c r="C843" i="64" s="1"/>
  <c r="C1043" i="64" s="1"/>
  <c r="C1243" i="64" s="1"/>
  <c r="C1443" i="64" s="1"/>
  <c r="C1643" i="64" s="1"/>
  <c r="C1843" i="64" s="1"/>
  <c r="C2043" i="64" s="1"/>
  <c r="C2243" i="64" s="1"/>
  <c r="C2443" i="64" s="1"/>
  <c r="C2643" i="64" s="1"/>
  <c r="C2843" i="64" s="1"/>
  <c r="C3043" i="64" s="1"/>
  <c r="B243" i="64"/>
  <c r="B443" i="64" s="1"/>
  <c r="B643" i="64" s="1"/>
  <c r="B843" i="64" s="1"/>
  <c r="B1043" i="64" s="1"/>
  <c r="B1243" i="64" s="1"/>
  <c r="B1443" i="64" s="1"/>
  <c r="B1643" i="64" s="1"/>
  <c r="B1843" i="64" s="1"/>
  <c r="B2043" i="64" s="1"/>
  <c r="B2243" i="64" s="1"/>
  <c r="B2443" i="64" s="1"/>
  <c r="B2643" i="64" s="1"/>
  <c r="B2843" i="64" s="1"/>
  <c r="B3043" i="64" s="1"/>
  <c r="D242" i="64"/>
  <c r="D442" i="64" s="1"/>
  <c r="C242" i="64"/>
  <c r="C442" i="64" s="1"/>
  <c r="C642" i="64" s="1"/>
  <c r="C842" i="64" s="1"/>
  <c r="C1042" i="64" s="1"/>
  <c r="C1242" i="64" s="1"/>
  <c r="C1442" i="64" s="1"/>
  <c r="C1642" i="64" s="1"/>
  <c r="C1842" i="64" s="1"/>
  <c r="C2042" i="64" s="1"/>
  <c r="C2242" i="64" s="1"/>
  <c r="C2442" i="64" s="1"/>
  <c r="C2642" i="64" s="1"/>
  <c r="C2842" i="64" s="1"/>
  <c r="C3042" i="64" s="1"/>
  <c r="B242" i="64"/>
  <c r="B442" i="64" s="1"/>
  <c r="B642" i="64" s="1"/>
  <c r="B842" i="64" s="1"/>
  <c r="B1042" i="64" s="1"/>
  <c r="B1242" i="64" s="1"/>
  <c r="B1442" i="64" s="1"/>
  <c r="B1642" i="64" s="1"/>
  <c r="B1842" i="64" s="1"/>
  <c r="B2042" i="64" s="1"/>
  <c r="B2242" i="64" s="1"/>
  <c r="B2442" i="64" s="1"/>
  <c r="B2642" i="64" s="1"/>
  <c r="B2842" i="64" s="1"/>
  <c r="B3042" i="64" s="1"/>
  <c r="D241" i="64"/>
  <c r="A241" i="64" s="1"/>
  <c r="C241" i="64"/>
  <c r="C441" i="64" s="1"/>
  <c r="C641" i="64" s="1"/>
  <c r="C841" i="64" s="1"/>
  <c r="C1041" i="64" s="1"/>
  <c r="C1241" i="64" s="1"/>
  <c r="C1441" i="64" s="1"/>
  <c r="C1641" i="64" s="1"/>
  <c r="C1841" i="64" s="1"/>
  <c r="C2041" i="64" s="1"/>
  <c r="C2241" i="64" s="1"/>
  <c r="C2441" i="64" s="1"/>
  <c r="C2641" i="64" s="1"/>
  <c r="C2841" i="64" s="1"/>
  <c r="C3041" i="64" s="1"/>
  <c r="B241" i="64"/>
  <c r="B441" i="64" s="1"/>
  <c r="B641" i="64" s="1"/>
  <c r="B841" i="64" s="1"/>
  <c r="B1041" i="64" s="1"/>
  <c r="B1241" i="64" s="1"/>
  <c r="B1441" i="64" s="1"/>
  <c r="B1641" i="64" s="1"/>
  <c r="B1841" i="64" s="1"/>
  <c r="B2041" i="64" s="1"/>
  <c r="B2241" i="64" s="1"/>
  <c r="B2441" i="64" s="1"/>
  <c r="B2641" i="64" s="1"/>
  <c r="B2841" i="64" s="1"/>
  <c r="B3041" i="64" s="1"/>
  <c r="D240" i="64"/>
  <c r="D440" i="64" s="1"/>
  <c r="D640" i="64" s="1"/>
  <c r="D840" i="64" s="1"/>
  <c r="C240" i="64"/>
  <c r="C440" i="64" s="1"/>
  <c r="C640" i="64" s="1"/>
  <c r="C840" i="64" s="1"/>
  <c r="C1040" i="64" s="1"/>
  <c r="C1240" i="64" s="1"/>
  <c r="C1440" i="64" s="1"/>
  <c r="C1640" i="64" s="1"/>
  <c r="C1840" i="64" s="1"/>
  <c r="C2040" i="64" s="1"/>
  <c r="C2240" i="64" s="1"/>
  <c r="C2440" i="64" s="1"/>
  <c r="C2640" i="64" s="1"/>
  <c r="C2840" i="64" s="1"/>
  <c r="C3040" i="64" s="1"/>
  <c r="B240" i="64"/>
  <c r="B440" i="64" s="1"/>
  <c r="B640" i="64" s="1"/>
  <c r="B840" i="64" s="1"/>
  <c r="B1040" i="64" s="1"/>
  <c r="B1240" i="64" s="1"/>
  <c r="B1440" i="64" s="1"/>
  <c r="B1640" i="64" s="1"/>
  <c r="B1840" i="64" s="1"/>
  <c r="B2040" i="64" s="1"/>
  <c r="B2240" i="64" s="1"/>
  <c r="B2440" i="64" s="1"/>
  <c r="B2640" i="64" s="1"/>
  <c r="B2840" i="64" s="1"/>
  <c r="B3040" i="64" s="1"/>
  <c r="D239" i="64"/>
  <c r="D439" i="64" s="1"/>
  <c r="C239" i="64"/>
  <c r="C439" i="64" s="1"/>
  <c r="C639" i="64" s="1"/>
  <c r="C839" i="64" s="1"/>
  <c r="C1039" i="64" s="1"/>
  <c r="C1239" i="64" s="1"/>
  <c r="C1439" i="64" s="1"/>
  <c r="C1639" i="64" s="1"/>
  <c r="C1839" i="64" s="1"/>
  <c r="C2039" i="64" s="1"/>
  <c r="C2239" i="64" s="1"/>
  <c r="C2439" i="64" s="1"/>
  <c r="C2639" i="64" s="1"/>
  <c r="C2839" i="64" s="1"/>
  <c r="C3039" i="64" s="1"/>
  <c r="B239" i="64"/>
  <c r="D238" i="64"/>
  <c r="D438" i="64" s="1"/>
  <c r="C238" i="64"/>
  <c r="C438" i="64" s="1"/>
  <c r="C638" i="64" s="1"/>
  <c r="C838" i="64" s="1"/>
  <c r="C1038" i="64" s="1"/>
  <c r="C1238" i="64" s="1"/>
  <c r="C1438" i="64" s="1"/>
  <c r="C1638" i="64" s="1"/>
  <c r="C1838" i="64" s="1"/>
  <c r="C2038" i="64" s="1"/>
  <c r="C2238" i="64" s="1"/>
  <c r="C2438" i="64" s="1"/>
  <c r="C2638" i="64" s="1"/>
  <c r="C2838" i="64" s="1"/>
  <c r="C3038" i="64" s="1"/>
  <c r="B238" i="64"/>
  <c r="B438" i="64" s="1"/>
  <c r="B638" i="64" s="1"/>
  <c r="B838" i="64" s="1"/>
  <c r="B1038" i="64" s="1"/>
  <c r="B1238" i="64" s="1"/>
  <c r="B1438" i="64" s="1"/>
  <c r="B1638" i="64" s="1"/>
  <c r="B1838" i="64" s="1"/>
  <c r="B2038" i="64" s="1"/>
  <c r="B2238" i="64" s="1"/>
  <c r="B2438" i="64" s="1"/>
  <c r="B2638" i="64" s="1"/>
  <c r="B2838" i="64" s="1"/>
  <c r="B3038" i="64" s="1"/>
  <c r="D237" i="64"/>
  <c r="D437" i="64" s="1"/>
  <c r="C237" i="64"/>
  <c r="C437" i="64" s="1"/>
  <c r="C637" i="64" s="1"/>
  <c r="C837" i="64" s="1"/>
  <c r="C1037" i="64" s="1"/>
  <c r="C1237" i="64" s="1"/>
  <c r="C1437" i="64" s="1"/>
  <c r="C1637" i="64" s="1"/>
  <c r="C1837" i="64" s="1"/>
  <c r="C2037" i="64" s="1"/>
  <c r="C2237" i="64" s="1"/>
  <c r="C2437" i="64" s="1"/>
  <c r="C2637" i="64" s="1"/>
  <c r="C2837" i="64" s="1"/>
  <c r="C3037" i="64" s="1"/>
  <c r="B237" i="64"/>
  <c r="B437" i="64" s="1"/>
  <c r="B637" i="64" s="1"/>
  <c r="B837" i="64" s="1"/>
  <c r="B1037" i="64" s="1"/>
  <c r="B1237" i="64" s="1"/>
  <c r="B1437" i="64" s="1"/>
  <c r="B1637" i="64" s="1"/>
  <c r="B1837" i="64" s="1"/>
  <c r="B2037" i="64" s="1"/>
  <c r="B2237" i="64" s="1"/>
  <c r="B2437" i="64" s="1"/>
  <c r="B2637" i="64" s="1"/>
  <c r="B2837" i="64" s="1"/>
  <c r="B3037" i="64" s="1"/>
  <c r="D236" i="64"/>
  <c r="D436" i="64" s="1"/>
  <c r="C236" i="64"/>
  <c r="C436" i="64" s="1"/>
  <c r="C636" i="64" s="1"/>
  <c r="C836" i="64" s="1"/>
  <c r="C1036" i="64" s="1"/>
  <c r="C1236" i="64" s="1"/>
  <c r="C1436" i="64" s="1"/>
  <c r="C1636" i="64" s="1"/>
  <c r="C1836" i="64" s="1"/>
  <c r="C2036" i="64" s="1"/>
  <c r="C2236" i="64" s="1"/>
  <c r="C2436" i="64" s="1"/>
  <c r="C2636" i="64" s="1"/>
  <c r="C2836" i="64" s="1"/>
  <c r="C3036" i="64" s="1"/>
  <c r="B236" i="64"/>
  <c r="B436" i="64" s="1"/>
  <c r="B636" i="64" s="1"/>
  <c r="B836" i="64" s="1"/>
  <c r="B1036" i="64" s="1"/>
  <c r="B1236" i="64" s="1"/>
  <c r="B1436" i="64" s="1"/>
  <c r="B1636" i="64" s="1"/>
  <c r="B1836" i="64" s="1"/>
  <c r="B2036" i="64" s="1"/>
  <c r="B2236" i="64" s="1"/>
  <c r="B2436" i="64" s="1"/>
  <c r="B2636" i="64" s="1"/>
  <c r="B2836" i="64" s="1"/>
  <c r="B3036" i="64" s="1"/>
  <c r="D235" i="64"/>
  <c r="D435" i="64" s="1"/>
  <c r="D635" i="64" s="1"/>
  <c r="D835" i="64" s="1"/>
  <c r="D1035" i="64" s="1"/>
  <c r="D1235" i="64" s="1"/>
  <c r="D1435" i="64" s="1"/>
  <c r="D1635" i="64" s="1"/>
  <c r="D1835" i="64" s="1"/>
  <c r="D2035" i="64" s="1"/>
  <c r="D2235" i="64" s="1"/>
  <c r="D2435" i="64" s="1"/>
  <c r="D2635" i="64" s="1"/>
  <c r="D2835" i="64" s="1"/>
  <c r="D3035" i="64" s="1"/>
  <c r="A3035" i="64" s="1"/>
  <c r="C235" i="64"/>
  <c r="C435" i="64" s="1"/>
  <c r="C635" i="64" s="1"/>
  <c r="C835" i="64" s="1"/>
  <c r="C1035" i="64" s="1"/>
  <c r="C1235" i="64" s="1"/>
  <c r="C1435" i="64" s="1"/>
  <c r="C1635" i="64" s="1"/>
  <c r="C1835" i="64" s="1"/>
  <c r="C2035" i="64" s="1"/>
  <c r="C2235" i="64" s="1"/>
  <c r="C2435" i="64" s="1"/>
  <c r="C2635" i="64" s="1"/>
  <c r="C2835" i="64" s="1"/>
  <c r="C3035" i="64" s="1"/>
  <c r="B235" i="64"/>
  <c r="B435" i="64" s="1"/>
  <c r="B635" i="64" s="1"/>
  <c r="B835" i="64" s="1"/>
  <c r="B1035" i="64" s="1"/>
  <c r="B1235" i="64" s="1"/>
  <c r="B1435" i="64" s="1"/>
  <c r="B1635" i="64" s="1"/>
  <c r="B1835" i="64" s="1"/>
  <c r="B2035" i="64" s="1"/>
  <c r="B2235" i="64" s="1"/>
  <c r="B2435" i="64" s="1"/>
  <c r="B2635" i="64" s="1"/>
  <c r="B2835" i="64" s="1"/>
  <c r="B3035" i="64" s="1"/>
  <c r="D234" i="64"/>
  <c r="D434" i="64" s="1"/>
  <c r="C234" i="64"/>
  <c r="C434" i="64" s="1"/>
  <c r="C634" i="64" s="1"/>
  <c r="C834" i="64" s="1"/>
  <c r="C1034" i="64" s="1"/>
  <c r="C1234" i="64" s="1"/>
  <c r="C1434" i="64" s="1"/>
  <c r="C1634" i="64" s="1"/>
  <c r="C1834" i="64" s="1"/>
  <c r="C2034" i="64" s="1"/>
  <c r="C2234" i="64" s="1"/>
  <c r="C2434" i="64" s="1"/>
  <c r="C2634" i="64" s="1"/>
  <c r="C2834" i="64" s="1"/>
  <c r="C3034" i="64" s="1"/>
  <c r="B234" i="64"/>
  <c r="B434" i="64" s="1"/>
  <c r="B634" i="64" s="1"/>
  <c r="B834" i="64" s="1"/>
  <c r="B1034" i="64" s="1"/>
  <c r="B1234" i="64" s="1"/>
  <c r="B1434" i="64" s="1"/>
  <c r="B1634" i="64" s="1"/>
  <c r="B1834" i="64" s="1"/>
  <c r="B2034" i="64" s="1"/>
  <c r="B2234" i="64" s="1"/>
  <c r="B2434" i="64" s="1"/>
  <c r="B2634" i="64" s="1"/>
  <c r="B2834" i="64" s="1"/>
  <c r="B3034" i="64" s="1"/>
  <c r="D233" i="64"/>
  <c r="D433" i="64" s="1"/>
  <c r="C233" i="64"/>
  <c r="C433" i="64" s="1"/>
  <c r="C633" i="64" s="1"/>
  <c r="C833" i="64" s="1"/>
  <c r="C1033" i="64" s="1"/>
  <c r="C1233" i="64" s="1"/>
  <c r="C1433" i="64" s="1"/>
  <c r="C1633" i="64" s="1"/>
  <c r="C1833" i="64" s="1"/>
  <c r="C2033" i="64" s="1"/>
  <c r="C2233" i="64" s="1"/>
  <c r="C2433" i="64" s="1"/>
  <c r="C2633" i="64" s="1"/>
  <c r="C2833" i="64" s="1"/>
  <c r="C3033" i="64" s="1"/>
  <c r="B233" i="64"/>
  <c r="B433" i="64" s="1"/>
  <c r="B633" i="64" s="1"/>
  <c r="B833" i="64" s="1"/>
  <c r="B1033" i="64" s="1"/>
  <c r="B1233" i="64" s="1"/>
  <c r="B1433" i="64" s="1"/>
  <c r="B1633" i="64" s="1"/>
  <c r="B1833" i="64" s="1"/>
  <c r="B2033" i="64" s="1"/>
  <c r="B2233" i="64" s="1"/>
  <c r="B2433" i="64" s="1"/>
  <c r="B2633" i="64" s="1"/>
  <c r="B2833" i="64" s="1"/>
  <c r="B3033" i="64" s="1"/>
  <c r="D232" i="64"/>
  <c r="D432" i="64" s="1"/>
  <c r="D632" i="64" s="1"/>
  <c r="D832" i="64" s="1"/>
  <c r="D1032" i="64" s="1"/>
  <c r="C232" i="64"/>
  <c r="C432" i="64" s="1"/>
  <c r="C632" i="64" s="1"/>
  <c r="C832" i="64" s="1"/>
  <c r="C1032" i="64" s="1"/>
  <c r="C1232" i="64" s="1"/>
  <c r="C1432" i="64" s="1"/>
  <c r="C1632" i="64" s="1"/>
  <c r="C1832" i="64" s="1"/>
  <c r="C2032" i="64" s="1"/>
  <c r="C2232" i="64" s="1"/>
  <c r="C2432" i="64" s="1"/>
  <c r="C2632" i="64" s="1"/>
  <c r="C2832" i="64" s="1"/>
  <c r="C3032" i="64" s="1"/>
  <c r="B232" i="64"/>
  <c r="B432" i="64" s="1"/>
  <c r="B632" i="64" s="1"/>
  <c r="B832" i="64" s="1"/>
  <c r="B1032" i="64" s="1"/>
  <c r="B1232" i="64" s="1"/>
  <c r="B1432" i="64" s="1"/>
  <c r="B1632" i="64" s="1"/>
  <c r="B1832" i="64" s="1"/>
  <c r="B2032" i="64" s="1"/>
  <c r="B2232" i="64" s="1"/>
  <c r="B2432" i="64" s="1"/>
  <c r="B2632" i="64" s="1"/>
  <c r="B2832" i="64" s="1"/>
  <c r="B3032" i="64" s="1"/>
  <c r="D231" i="64"/>
  <c r="D431" i="64" s="1"/>
  <c r="C231" i="64"/>
  <c r="C431" i="64" s="1"/>
  <c r="C631" i="64" s="1"/>
  <c r="C831" i="64" s="1"/>
  <c r="C1031" i="64" s="1"/>
  <c r="C1231" i="64" s="1"/>
  <c r="C1431" i="64" s="1"/>
  <c r="C1631" i="64" s="1"/>
  <c r="C1831" i="64" s="1"/>
  <c r="C2031" i="64" s="1"/>
  <c r="C2231" i="64" s="1"/>
  <c r="C2431" i="64" s="1"/>
  <c r="C2631" i="64" s="1"/>
  <c r="C2831" i="64" s="1"/>
  <c r="C3031" i="64" s="1"/>
  <c r="B231" i="64"/>
  <c r="D230" i="64"/>
  <c r="D430" i="64" s="1"/>
  <c r="C230" i="64"/>
  <c r="C430" i="64" s="1"/>
  <c r="C630" i="64" s="1"/>
  <c r="C830" i="64" s="1"/>
  <c r="C1030" i="64" s="1"/>
  <c r="C1230" i="64" s="1"/>
  <c r="C1430" i="64" s="1"/>
  <c r="C1630" i="64" s="1"/>
  <c r="C1830" i="64" s="1"/>
  <c r="C2030" i="64" s="1"/>
  <c r="C2230" i="64" s="1"/>
  <c r="C2430" i="64" s="1"/>
  <c r="C2630" i="64" s="1"/>
  <c r="C2830" i="64" s="1"/>
  <c r="C3030" i="64" s="1"/>
  <c r="B230" i="64"/>
  <c r="B430" i="64" s="1"/>
  <c r="B630" i="64" s="1"/>
  <c r="B830" i="64" s="1"/>
  <c r="B1030" i="64" s="1"/>
  <c r="B1230" i="64" s="1"/>
  <c r="B1430" i="64" s="1"/>
  <c r="B1630" i="64" s="1"/>
  <c r="B1830" i="64" s="1"/>
  <c r="B2030" i="64" s="1"/>
  <c r="B2230" i="64" s="1"/>
  <c r="B2430" i="64" s="1"/>
  <c r="B2630" i="64" s="1"/>
  <c r="B2830" i="64" s="1"/>
  <c r="B3030" i="64" s="1"/>
  <c r="D229" i="64"/>
  <c r="D429" i="64" s="1"/>
  <c r="C229" i="64"/>
  <c r="C429" i="64" s="1"/>
  <c r="C629" i="64" s="1"/>
  <c r="C829" i="64" s="1"/>
  <c r="C1029" i="64" s="1"/>
  <c r="C1229" i="64" s="1"/>
  <c r="C1429" i="64" s="1"/>
  <c r="C1629" i="64" s="1"/>
  <c r="C1829" i="64" s="1"/>
  <c r="C2029" i="64" s="1"/>
  <c r="C2229" i="64" s="1"/>
  <c r="C2429" i="64" s="1"/>
  <c r="C2629" i="64" s="1"/>
  <c r="C2829" i="64" s="1"/>
  <c r="C3029" i="64" s="1"/>
  <c r="B229" i="64"/>
  <c r="B429" i="64" s="1"/>
  <c r="B629" i="64" s="1"/>
  <c r="B829" i="64" s="1"/>
  <c r="B1029" i="64" s="1"/>
  <c r="B1229" i="64" s="1"/>
  <c r="B1429" i="64" s="1"/>
  <c r="B1629" i="64" s="1"/>
  <c r="B1829" i="64" s="1"/>
  <c r="B2029" i="64" s="1"/>
  <c r="B2229" i="64" s="1"/>
  <c r="B2429" i="64" s="1"/>
  <c r="B2629" i="64" s="1"/>
  <c r="B2829" i="64" s="1"/>
  <c r="B3029" i="64" s="1"/>
  <c r="D228" i="64"/>
  <c r="D428" i="64" s="1"/>
  <c r="C228" i="64"/>
  <c r="C428" i="64" s="1"/>
  <c r="C628" i="64" s="1"/>
  <c r="C828" i="64" s="1"/>
  <c r="C1028" i="64" s="1"/>
  <c r="C1228" i="64" s="1"/>
  <c r="C1428" i="64" s="1"/>
  <c r="C1628" i="64" s="1"/>
  <c r="C1828" i="64" s="1"/>
  <c r="C2028" i="64" s="1"/>
  <c r="C2228" i="64" s="1"/>
  <c r="C2428" i="64" s="1"/>
  <c r="C2628" i="64" s="1"/>
  <c r="C2828" i="64" s="1"/>
  <c r="C3028" i="64" s="1"/>
  <c r="B228" i="64"/>
  <c r="B428" i="64" s="1"/>
  <c r="B628" i="64" s="1"/>
  <c r="B828" i="64" s="1"/>
  <c r="B1028" i="64" s="1"/>
  <c r="B1228" i="64" s="1"/>
  <c r="B1428" i="64" s="1"/>
  <c r="B1628" i="64" s="1"/>
  <c r="B1828" i="64" s="1"/>
  <c r="B2028" i="64" s="1"/>
  <c r="B2228" i="64" s="1"/>
  <c r="B2428" i="64" s="1"/>
  <c r="B2628" i="64" s="1"/>
  <c r="B2828" i="64" s="1"/>
  <c r="B3028" i="64" s="1"/>
  <c r="D227" i="64"/>
  <c r="D427" i="64" s="1"/>
  <c r="D627" i="64" s="1"/>
  <c r="D827" i="64" s="1"/>
  <c r="D1027" i="64" s="1"/>
  <c r="D1227" i="64" s="1"/>
  <c r="D1427" i="64" s="1"/>
  <c r="D1627" i="64" s="1"/>
  <c r="D1827" i="64" s="1"/>
  <c r="D2027" i="64" s="1"/>
  <c r="D2227" i="64" s="1"/>
  <c r="D2427" i="64" s="1"/>
  <c r="D2627" i="64" s="1"/>
  <c r="D2827" i="64" s="1"/>
  <c r="D3027" i="64" s="1"/>
  <c r="A3027" i="64" s="1"/>
  <c r="C227" i="64"/>
  <c r="C427" i="64" s="1"/>
  <c r="C627" i="64" s="1"/>
  <c r="C827" i="64" s="1"/>
  <c r="C1027" i="64" s="1"/>
  <c r="C1227" i="64" s="1"/>
  <c r="C1427" i="64" s="1"/>
  <c r="C1627" i="64" s="1"/>
  <c r="C1827" i="64" s="1"/>
  <c r="C2027" i="64" s="1"/>
  <c r="C2227" i="64" s="1"/>
  <c r="C2427" i="64" s="1"/>
  <c r="C2627" i="64" s="1"/>
  <c r="C2827" i="64" s="1"/>
  <c r="C3027" i="64" s="1"/>
  <c r="B227" i="64"/>
  <c r="B427" i="64" s="1"/>
  <c r="B627" i="64" s="1"/>
  <c r="B827" i="64" s="1"/>
  <c r="B1027" i="64" s="1"/>
  <c r="B1227" i="64" s="1"/>
  <c r="B1427" i="64" s="1"/>
  <c r="B1627" i="64" s="1"/>
  <c r="B1827" i="64" s="1"/>
  <c r="B2027" i="64" s="1"/>
  <c r="B2227" i="64" s="1"/>
  <c r="B2427" i="64" s="1"/>
  <c r="B2627" i="64" s="1"/>
  <c r="B2827" i="64" s="1"/>
  <c r="B3027" i="64" s="1"/>
  <c r="D226" i="64"/>
  <c r="D426" i="64" s="1"/>
  <c r="C226" i="64"/>
  <c r="C426" i="64" s="1"/>
  <c r="C626" i="64" s="1"/>
  <c r="C826" i="64" s="1"/>
  <c r="C1026" i="64" s="1"/>
  <c r="C1226" i="64" s="1"/>
  <c r="C1426" i="64" s="1"/>
  <c r="C1626" i="64" s="1"/>
  <c r="C1826" i="64" s="1"/>
  <c r="C2026" i="64" s="1"/>
  <c r="C2226" i="64" s="1"/>
  <c r="C2426" i="64" s="1"/>
  <c r="C2626" i="64" s="1"/>
  <c r="C2826" i="64" s="1"/>
  <c r="C3026" i="64" s="1"/>
  <c r="B226" i="64"/>
  <c r="B426" i="64" s="1"/>
  <c r="B626" i="64" s="1"/>
  <c r="B826" i="64" s="1"/>
  <c r="B1026" i="64" s="1"/>
  <c r="B1226" i="64" s="1"/>
  <c r="B1426" i="64" s="1"/>
  <c r="B1626" i="64" s="1"/>
  <c r="B1826" i="64" s="1"/>
  <c r="B2026" i="64" s="1"/>
  <c r="B2226" i="64" s="1"/>
  <c r="B2426" i="64" s="1"/>
  <c r="B2626" i="64" s="1"/>
  <c r="B2826" i="64" s="1"/>
  <c r="B3026" i="64" s="1"/>
  <c r="D225" i="64"/>
  <c r="D425" i="64" s="1"/>
  <c r="C225" i="64"/>
  <c r="C425" i="64" s="1"/>
  <c r="C625" i="64" s="1"/>
  <c r="C825" i="64" s="1"/>
  <c r="C1025" i="64" s="1"/>
  <c r="C1225" i="64" s="1"/>
  <c r="C1425" i="64" s="1"/>
  <c r="C1625" i="64" s="1"/>
  <c r="C1825" i="64" s="1"/>
  <c r="C2025" i="64" s="1"/>
  <c r="C2225" i="64" s="1"/>
  <c r="C2425" i="64" s="1"/>
  <c r="C2625" i="64" s="1"/>
  <c r="C2825" i="64" s="1"/>
  <c r="C3025" i="64" s="1"/>
  <c r="B225" i="64"/>
  <c r="B425" i="64" s="1"/>
  <c r="B625" i="64" s="1"/>
  <c r="B825" i="64" s="1"/>
  <c r="B1025" i="64" s="1"/>
  <c r="B1225" i="64" s="1"/>
  <c r="B1425" i="64" s="1"/>
  <c r="B1625" i="64" s="1"/>
  <c r="B1825" i="64" s="1"/>
  <c r="B2025" i="64" s="1"/>
  <c r="B2225" i="64" s="1"/>
  <c r="B2425" i="64" s="1"/>
  <c r="B2625" i="64" s="1"/>
  <c r="B2825" i="64" s="1"/>
  <c r="B3025" i="64" s="1"/>
  <c r="D224" i="64"/>
  <c r="D424" i="64" s="1"/>
  <c r="D624" i="64" s="1"/>
  <c r="D824" i="64" s="1"/>
  <c r="D1024" i="64" s="1"/>
  <c r="C224" i="64"/>
  <c r="C424" i="64" s="1"/>
  <c r="C624" i="64" s="1"/>
  <c r="C824" i="64" s="1"/>
  <c r="C1024" i="64" s="1"/>
  <c r="C1224" i="64" s="1"/>
  <c r="C1424" i="64" s="1"/>
  <c r="C1624" i="64" s="1"/>
  <c r="C1824" i="64" s="1"/>
  <c r="C2024" i="64" s="1"/>
  <c r="C2224" i="64" s="1"/>
  <c r="C2424" i="64" s="1"/>
  <c r="C2624" i="64" s="1"/>
  <c r="C2824" i="64" s="1"/>
  <c r="C3024" i="64" s="1"/>
  <c r="B224" i="64"/>
  <c r="B424" i="64" s="1"/>
  <c r="B624" i="64" s="1"/>
  <c r="B824" i="64" s="1"/>
  <c r="B1024" i="64" s="1"/>
  <c r="B1224" i="64" s="1"/>
  <c r="B1424" i="64" s="1"/>
  <c r="B1624" i="64" s="1"/>
  <c r="B1824" i="64" s="1"/>
  <c r="B2024" i="64" s="1"/>
  <c r="B2224" i="64" s="1"/>
  <c r="B2424" i="64" s="1"/>
  <c r="B2624" i="64" s="1"/>
  <c r="B2824" i="64" s="1"/>
  <c r="B3024" i="64" s="1"/>
  <c r="D223" i="64"/>
  <c r="D423" i="64" s="1"/>
  <c r="C223" i="64"/>
  <c r="C423" i="64" s="1"/>
  <c r="C623" i="64" s="1"/>
  <c r="C823" i="64" s="1"/>
  <c r="C1023" i="64" s="1"/>
  <c r="C1223" i="64" s="1"/>
  <c r="C1423" i="64" s="1"/>
  <c r="C1623" i="64" s="1"/>
  <c r="C1823" i="64" s="1"/>
  <c r="C2023" i="64" s="1"/>
  <c r="C2223" i="64" s="1"/>
  <c r="C2423" i="64" s="1"/>
  <c r="C2623" i="64" s="1"/>
  <c r="C2823" i="64" s="1"/>
  <c r="C3023" i="64" s="1"/>
  <c r="B223" i="64"/>
  <c r="B423" i="64" s="1"/>
  <c r="B623" i="64" s="1"/>
  <c r="B823" i="64" s="1"/>
  <c r="B1023" i="64" s="1"/>
  <c r="B1223" i="64" s="1"/>
  <c r="B1423" i="64" s="1"/>
  <c r="B1623" i="64" s="1"/>
  <c r="B1823" i="64" s="1"/>
  <c r="B2023" i="64" s="1"/>
  <c r="B2223" i="64" s="1"/>
  <c r="B2423" i="64" s="1"/>
  <c r="B2623" i="64" s="1"/>
  <c r="B2823" i="64" s="1"/>
  <c r="B3023" i="64" s="1"/>
  <c r="D222" i="64"/>
  <c r="D422" i="64" s="1"/>
  <c r="C222" i="64"/>
  <c r="C422" i="64" s="1"/>
  <c r="C622" i="64" s="1"/>
  <c r="C822" i="64" s="1"/>
  <c r="C1022" i="64" s="1"/>
  <c r="C1222" i="64" s="1"/>
  <c r="C1422" i="64" s="1"/>
  <c r="C1622" i="64" s="1"/>
  <c r="C1822" i="64" s="1"/>
  <c r="C2022" i="64" s="1"/>
  <c r="C2222" i="64" s="1"/>
  <c r="C2422" i="64" s="1"/>
  <c r="C2622" i="64" s="1"/>
  <c r="C2822" i="64" s="1"/>
  <c r="C3022" i="64" s="1"/>
  <c r="B222" i="64"/>
  <c r="B422" i="64" s="1"/>
  <c r="B622" i="64" s="1"/>
  <c r="B822" i="64" s="1"/>
  <c r="B1022" i="64" s="1"/>
  <c r="B1222" i="64" s="1"/>
  <c r="B1422" i="64" s="1"/>
  <c r="B1622" i="64" s="1"/>
  <c r="B1822" i="64" s="1"/>
  <c r="B2022" i="64" s="1"/>
  <c r="B2222" i="64" s="1"/>
  <c r="B2422" i="64" s="1"/>
  <c r="B2622" i="64" s="1"/>
  <c r="B2822" i="64" s="1"/>
  <c r="B3022" i="64" s="1"/>
  <c r="D221" i="64"/>
  <c r="D421" i="64" s="1"/>
  <c r="C221" i="64"/>
  <c r="C421" i="64" s="1"/>
  <c r="C621" i="64" s="1"/>
  <c r="C821" i="64" s="1"/>
  <c r="C1021" i="64" s="1"/>
  <c r="C1221" i="64" s="1"/>
  <c r="C1421" i="64" s="1"/>
  <c r="C1621" i="64" s="1"/>
  <c r="C1821" i="64" s="1"/>
  <c r="C2021" i="64" s="1"/>
  <c r="C2221" i="64" s="1"/>
  <c r="C2421" i="64" s="1"/>
  <c r="C2621" i="64" s="1"/>
  <c r="C2821" i="64" s="1"/>
  <c r="C3021" i="64" s="1"/>
  <c r="B221" i="64"/>
  <c r="B421" i="64" s="1"/>
  <c r="B621" i="64" s="1"/>
  <c r="B821" i="64" s="1"/>
  <c r="B1021" i="64" s="1"/>
  <c r="B1221" i="64" s="1"/>
  <c r="B1421" i="64" s="1"/>
  <c r="B1621" i="64" s="1"/>
  <c r="B1821" i="64" s="1"/>
  <c r="B2021" i="64" s="1"/>
  <c r="B2221" i="64" s="1"/>
  <c r="B2421" i="64" s="1"/>
  <c r="B2621" i="64" s="1"/>
  <c r="B2821" i="64" s="1"/>
  <c r="B3021" i="64" s="1"/>
  <c r="D220" i="64"/>
  <c r="D420" i="64" s="1"/>
  <c r="C220" i="64"/>
  <c r="B220" i="64"/>
  <c r="B420" i="64" s="1"/>
  <c r="B620" i="64" s="1"/>
  <c r="B820" i="64" s="1"/>
  <c r="B1020" i="64" s="1"/>
  <c r="B1220" i="64" s="1"/>
  <c r="B1420" i="64" s="1"/>
  <c r="B1620" i="64" s="1"/>
  <c r="B1820" i="64" s="1"/>
  <c r="B2020" i="64" s="1"/>
  <c r="B2220" i="64" s="1"/>
  <c r="B2420" i="64" s="1"/>
  <c r="B2620" i="64" s="1"/>
  <c r="B2820" i="64" s="1"/>
  <c r="B3020" i="64" s="1"/>
  <c r="D219" i="64"/>
  <c r="D419" i="64" s="1"/>
  <c r="D619" i="64" s="1"/>
  <c r="D819" i="64" s="1"/>
  <c r="D1019" i="64" s="1"/>
  <c r="D1219" i="64" s="1"/>
  <c r="D1419" i="64" s="1"/>
  <c r="D1619" i="64" s="1"/>
  <c r="D1819" i="64" s="1"/>
  <c r="D2019" i="64" s="1"/>
  <c r="D2219" i="64" s="1"/>
  <c r="D2419" i="64" s="1"/>
  <c r="D2619" i="64" s="1"/>
  <c r="D2819" i="64" s="1"/>
  <c r="D3019" i="64" s="1"/>
  <c r="A3019" i="64" s="1"/>
  <c r="C219" i="64"/>
  <c r="C419" i="64" s="1"/>
  <c r="C619" i="64" s="1"/>
  <c r="C819" i="64" s="1"/>
  <c r="C1019" i="64" s="1"/>
  <c r="C1219" i="64" s="1"/>
  <c r="C1419" i="64" s="1"/>
  <c r="C1619" i="64" s="1"/>
  <c r="C1819" i="64" s="1"/>
  <c r="C2019" i="64" s="1"/>
  <c r="C2219" i="64" s="1"/>
  <c r="C2419" i="64" s="1"/>
  <c r="C2619" i="64" s="1"/>
  <c r="C2819" i="64" s="1"/>
  <c r="C3019" i="64" s="1"/>
  <c r="B219" i="64"/>
  <c r="B419" i="64" s="1"/>
  <c r="B619" i="64" s="1"/>
  <c r="B819" i="64" s="1"/>
  <c r="B1019" i="64" s="1"/>
  <c r="B1219" i="64" s="1"/>
  <c r="B1419" i="64" s="1"/>
  <c r="B1619" i="64" s="1"/>
  <c r="B1819" i="64" s="1"/>
  <c r="B2019" i="64" s="1"/>
  <c r="B2219" i="64" s="1"/>
  <c r="B2419" i="64" s="1"/>
  <c r="B2619" i="64" s="1"/>
  <c r="B2819" i="64" s="1"/>
  <c r="B3019" i="64" s="1"/>
  <c r="D218" i="64"/>
  <c r="D418" i="64" s="1"/>
  <c r="C218" i="64"/>
  <c r="C418" i="64" s="1"/>
  <c r="C618" i="64" s="1"/>
  <c r="C818" i="64" s="1"/>
  <c r="C1018" i="64" s="1"/>
  <c r="C1218" i="64" s="1"/>
  <c r="C1418" i="64" s="1"/>
  <c r="C1618" i="64" s="1"/>
  <c r="C1818" i="64" s="1"/>
  <c r="C2018" i="64" s="1"/>
  <c r="C2218" i="64" s="1"/>
  <c r="C2418" i="64" s="1"/>
  <c r="C2618" i="64" s="1"/>
  <c r="C2818" i="64" s="1"/>
  <c r="C3018" i="64" s="1"/>
  <c r="B218" i="64"/>
  <c r="B418" i="64" s="1"/>
  <c r="B618" i="64" s="1"/>
  <c r="B818" i="64" s="1"/>
  <c r="B1018" i="64" s="1"/>
  <c r="B1218" i="64" s="1"/>
  <c r="B1418" i="64" s="1"/>
  <c r="B1618" i="64" s="1"/>
  <c r="B1818" i="64" s="1"/>
  <c r="B2018" i="64" s="1"/>
  <c r="B2218" i="64" s="1"/>
  <c r="B2418" i="64" s="1"/>
  <c r="B2618" i="64" s="1"/>
  <c r="B2818" i="64" s="1"/>
  <c r="B3018" i="64" s="1"/>
  <c r="D217" i="64"/>
  <c r="A217" i="64" s="1"/>
  <c r="C217" i="64"/>
  <c r="C417" i="64" s="1"/>
  <c r="C617" i="64" s="1"/>
  <c r="C817" i="64" s="1"/>
  <c r="C1017" i="64" s="1"/>
  <c r="C1217" i="64" s="1"/>
  <c r="C1417" i="64" s="1"/>
  <c r="C1617" i="64" s="1"/>
  <c r="C1817" i="64" s="1"/>
  <c r="C2017" i="64" s="1"/>
  <c r="C2217" i="64" s="1"/>
  <c r="C2417" i="64" s="1"/>
  <c r="C2617" i="64" s="1"/>
  <c r="C2817" i="64" s="1"/>
  <c r="C3017" i="64" s="1"/>
  <c r="B217" i="64"/>
  <c r="B417" i="64" s="1"/>
  <c r="B617" i="64" s="1"/>
  <c r="B817" i="64" s="1"/>
  <c r="B1017" i="64" s="1"/>
  <c r="B1217" i="64" s="1"/>
  <c r="B1417" i="64" s="1"/>
  <c r="B1617" i="64" s="1"/>
  <c r="B1817" i="64" s="1"/>
  <c r="B2017" i="64" s="1"/>
  <c r="B2217" i="64" s="1"/>
  <c r="B2417" i="64" s="1"/>
  <c r="B2617" i="64" s="1"/>
  <c r="B2817" i="64" s="1"/>
  <c r="B3017" i="64" s="1"/>
  <c r="D216" i="64"/>
  <c r="D416" i="64" s="1"/>
  <c r="D616" i="64" s="1"/>
  <c r="D816" i="64" s="1"/>
  <c r="D1016" i="64" s="1"/>
  <c r="C216" i="64"/>
  <c r="C416" i="64" s="1"/>
  <c r="C616" i="64" s="1"/>
  <c r="C816" i="64" s="1"/>
  <c r="C1016" i="64" s="1"/>
  <c r="C1216" i="64" s="1"/>
  <c r="C1416" i="64" s="1"/>
  <c r="C1616" i="64" s="1"/>
  <c r="C1816" i="64" s="1"/>
  <c r="C2016" i="64" s="1"/>
  <c r="C2216" i="64" s="1"/>
  <c r="C2416" i="64" s="1"/>
  <c r="C2616" i="64" s="1"/>
  <c r="C2816" i="64" s="1"/>
  <c r="C3016" i="64" s="1"/>
  <c r="B216" i="64"/>
  <c r="B416" i="64" s="1"/>
  <c r="B616" i="64" s="1"/>
  <c r="B816" i="64" s="1"/>
  <c r="B1016" i="64" s="1"/>
  <c r="B1216" i="64" s="1"/>
  <c r="B1416" i="64" s="1"/>
  <c r="B1616" i="64" s="1"/>
  <c r="B1816" i="64" s="1"/>
  <c r="B2016" i="64" s="1"/>
  <c r="B2216" i="64" s="1"/>
  <c r="B2416" i="64" s="1"/>
  <c r="B2616" i="64" s="1"/>
  <c r="B2816" i="64" s="1"/>
  <c r="B3016" i="64" s="1"/>
  <c r="D215" i="64"/>
  <c r="D415" i="64" s="1"/>
  <c r="C215" i="64"/>
  <c r="C415" i="64" s="1"/>
  <c r="C615" i="64" s="1"/>
  <c r="C815" i="64" s="1"/>
  <c r="C1015" i="64" s="1"/>
  <c r="C1215" i="64" s="1"/>
  <c r="C1415" i="64" s="1"/>
  <c r="C1615" i="64" s="1"/>
  <c r="C1815" i="64" s="1"/>
  <c r="C2015" i="64" s="1"/>
  <c r="C2215" i="64" s="1"/>
  <c r="C2415" i="64" s="1"/>
  <c r="C2615" i="64" s="1"/>
  <c r="C2815" i="64" s="1"/>
  <c r="C3015" i="64" s="1"/>
  <c r="B215" i="64"/>
  <c r="B415" i="64" s="1"/>
  <c r="B615" i="64" s="1"/>
  <c r="B815" i="64" s="1"/>
  <c r="B1015" i="64" s="1"/>
  <c r="B1215" i="64" s="1"/>
  <c r="B1415" i="64" s="1"/>
  <c r="B1615" i="64" s="1"/>
  <c r="B1815" i="64" s="1"/>
  <c r="B2015" i="64" s="1"/>
  <c r="B2215" i="64" s="1"/>
  <c r="B2415" i="64" s="1"/>
  <c r="B2615" i="64" s="1"/>
  <c r="B2815" i="64" s="1"/>
  <c r="B3015" i="64" s="1"/>
  <c r="D214" i="64"/>
  <c r="D414" i="64" s="1"/>
  <c r="C214" i="64"/>
  <c r="C414" i="64" s="1"/>
  <c r="C614" i="64" s="1"/>
  <c r="C814" i="64" s="1"/>
  <c r="C1014" i="64" s="1"/>
  <c r="C1214" i="64" s="1"/>
  <c r="C1414" i="64" s="1"/>
  <c r="C1614" i="64" s="1"/>
  <c r="C1814" i="64" s="1"/>
  <c r="C2014" i="64" s="1"/>
  <c r="C2214" i="64" s="1"/>
  <c r="C2414" i="64" s="1"/>
  <c r="C2614" i="64" s="1"/>
  <c r="C2814" i="64" s="1"/>
  <c r="C3014" i="64" s="1"/>
  <c r="B214" i="64"/>
  <c r="B414" i="64" s="1"/>
  <c r="B614" i="64" s="1"/>
  <c r="B814" i="64" s="1"/>
  <c r="B1014" i="64" s="1"/>
  <c r="B1214" i="64" s="1"/>
  <c r="B1414" i="64" s="1"/>
  <c r="B1614" i="64" s="1"/>
  <c r="B1814" i="64" s="1"/>
  <c r="B2014" i="64" s="1"/>
  <c r="B2214" i="64" s="1"/>
  <c r="B2414" i="64" s="1"/>
  <c r="B2614" i="64" s="1"/>
  <c r="B2814" i="64" s="1"/>
  <c r="B3014" i="64" s="1"/>
  <c r="D213" i="64"/>
  <c r="D413" i="64" s="1"/>
  <c r="C213" i="64"/>
  <c r="C413" i="64" s="1"/>
  <c r="C613" i="64" s="1"/>
  <c r="C813" i="64" s="1"/>
  <c r="C1013" i="64" s="1"/>
  <c r="C1213" i="64" s="1"/>
  <c r="C1413" i="64" s="1"/>
  <c r="C1613" i="64" s="1"/>
  <c r="C1813" i="64" s="1"/>
  <c r="C2013" i="64" s="1"/>
  <c r="C2213" i="64" s="1"/>
  <c r="C2413" i="64" s="1"/>
  <c r="C2613" i="64" s="1"/>
  <c r="C2813" i="64" s="1"/>
  <c r="C3013" i="64" s="1"/>
  <c r="B213" i="64"/>
  <c r="B413" i="64" s="1"/>
  <c r="B613" i="64" s="1"/>
  <c r="B813" i="64" s="1"/>
  <c r="B1013" i="64" s="1"/>
  <c r="B1213" i="64" s="1"/>
  <c r="B1413" i="64" s="1"/>
  <c r="B1613" i="64" s="1"/>
  <c r="B1813" i="64" s="1"/>
  <c r="B2013" i="64" s="1"/>
  <c r="B2213" i="64" s="1"/>
  <c r="B2413" i="64" s="1"/>
  <c r="B2613" i="64" s="1"/>
  <c r="B2813" i="64" s="1"/>
  <c r="B3013" i="64" s="1"/>
  <c r="D212" i="64"/>
  <c r="D412" i="64" s="1"/>
  <c r="C212" i="64"/>
  <c r="C412" i="64" s="1"/>
  <c r="C612" i="64" s="1"/>
  <c r="C812" i="64" s="1"/>
  <c r="C1012" i="64" s="1"/>
  <c r="C1212" i="64" s="1"/>
  <c r="C1412" i="64" s="1"/>
  <c r="C1612" i="64" s="1"/>
  <c r="C1812" i="64" s="1"/>
  <c r="C2012" i="64" s="1"/>
  <c r="C2212" i="64" s="1"/>
  <c r="C2412" i="64" s="1"/>
  <c r="C2612" i="64" s="1"/>
  <c r="C2812" i="64" s="1"/>
  <c r="C3012" i="64" s="1"/>
  <c r="B212" i="64"/>
  <c r="B412" i="64" s="1"/>
  <c r="B612" i="64" s="1"/>
  <c r="B812" i="64" s="1"/>
  <c r="B1012" i="64" s="1"/>
  <c r="B1212" i="64" s="1"/>
  <c r="B1412" i="64" s="1"/>
  <c r="B1612" i="64" s="1"/>
  <c r="B1812" i="64" s="1"/>
  <c r="B2012" i="64" s="1"/>
  <c r="B2212" i="64" s="1"/>
  <c r="B2412" i="64" s="1"/>
  <c r="B2612" i="64" s="1"/>
  <c r="B2812" i="64" s="1"/>
  <c r="B3012" i="64" s="1"/>
  <c r="D211" i="64"/>
  <c r="D411" i="64" s="1"/>
  <c r="D611" i="64" s="1"/>
  <c r="D811" i="64" s="1"/>
  <c r="D1011" i="64" s="1"/>
  <c r="D1211" i="64" s="1"/>
  <c r="D1411" i="64" s="1"/>
  <c r="D1611" i="64" s="1"/>
  <c r="D1811" i="64" s="1"/>
  <c r="D2011" i="64" s="1"/>
  <c r="D2211" i="64" s="1"/>
  <c r="D2411" i="64" s="1"/>
  <c r="D2611" i="64" s="1"/>
  <c r="D2811" i="64" s="1"/>
  <c r="D3011" i="64" s="1"/>
  <c r="A3011" i="64" s="1"/>
  <c r="C211" i="64"/>
  <c r="C411" i="64" s="1"/>
  <c r="C611" i="64" s="1"/>
  <c r="C811" i="64" s="1"/>
  <c r="C1011" i="64" s="1"/>
  <c r="C1211" i="64" s="1"/>
  <c r="C1411" i="64" s="1"/>
  <c r="C1611" i="64" s="1"/>
  <c r="C1811" i="64" s="1"/>
  <c r="C2011" i="64" s="1"/>
  <c r="C2211" i="64" s="1"/>
  <c r="C2411" i="64" s="1"/>
  <c r="C2611" i="64" s="1"/>
  <c r="C2811" i="64" s="1"/>
  <c r="C3011" i="64" s="1"/>
  <c r="B211" i="64"/>
  <c r="B411" i="64" s="1"/>
  <c r="B611" i="64" s="1"/>
  <c r="B811" i="64" s="1"/>
  <c r="B1011" i="64" s="1"/>
  <c r="B1211" i="64" s="1"/>
  <c r="B1411" i="64" s="1"/>
  <c r="B1611" i="64" s="1"/>
  <c r="B1811" i="64" s="1"/>
  <c r="B2011" i="64" s="1"/>
  <c r="B2211" i="64" s="1"/>
  <c r="B2411" i="64" s="1"/>
  <c r="B2611" i="64" s="1"/>
  <c r="B2811" i="64" s="1"/>
  <c r="B3011" i="64" s="1"/>
  <c r="D210" i="64"/>
  <c r="D410" i="64" s="1"/>
  <c r="C210" i="64"/>
  <c r="C410" i="64" s="1"/>
  <c r="C610" i="64" s="1"/>
  <c r="C810" i="64" s="1"/>
  <c r="C1010" i="64" s="1"/>
  <c r="C1210" i="64" s="1"/>
  <c r="C1410" i="64" s="1"/>
  <c r="C1610" i="64" s="1"/>
  <c r="C1810" i="64" s="1"/>
  <c r="C2010" i="64" s="1"/>
  <c r="C2210" i="64" s="1"/>
  <c r="C2410" i="64" s="1"/>
  <c r="C2610" i="64" s="1"/>
  <c r="C2810" i="64" s="1"/>
  <c r="C3010" i="64" s="1"/>
  <c r="B210" i="64"/>
  <c r="B410" i="64" s="1"/>
  <c r="B610" i="64" s="1"/>
  <c r="B810" i="64" s="1"/>
  <c r="B1010" i="64" s="1"/>
  <c r="B1210" i="64" s="1"/>
  <c r="B1410" i="64" s="1"/>
  <c r="B1610" i="64" s="1"/>
  <c r="B1810" i="64" s="1"/>
  <c r="B2010" i="64" s="1"/>
  <c r="B2210" i="64" s="1"/>
  <c r="B2410" i="64" s="1"/>
  <c r="B2610" i="64" s="1"/>
  <c r="B2810" i="64" s="1"/>
  <c r="B3010" i="64" s="1"/>
  <c r="D209" i="64"/>
  <c r="A209" i="64" s="1"/>
  <c r="C209" i="64"/>
  <c r="C409" i="64" s="1"/>
  <c r="C609" i="64" s="1"/>
  <c r="C809" i="64" s="1"/>
  <c r="C1009" i="64" s="1"/>
  <c r="C1209" i="64" s="1"/>
  <c r="C1409" i="64" s="1"/>
  <c r="C1609" i="64" s="1"/>
  <c r="C1809" i="64" s="1"/>
  <c r="C2009" i="64" s="1"/>
  <c r="C2209" i="64" s="1"/>
  <c r="C2409" i="64" s="1"/>
  <c r="C2609" i="64" s="1"/>
  <c r="C2809" i="64" s="1"/>
  <c r="C3009" i="64" s="1"/>
  <c r="B209" i="64"/>
  <c r="B409" i="64" s="1"/>
  <c r="B609" i="64" s="1"/>
  <c r="B809" i="64" s="1"/>
  <c r="B1009" i="64" s="1"/>
  <c r="B1209" i="64" s="1"/>
  <c r="B1409" i="64" s="1"/>
  <c r="B1609" i="64" s="1"/>
  <c r="B1809" i="64" s="1"/>
  <c r="B2009" i="64" s="1"/>
  <c r="B2209" i="64" s="1"/>
  <c r="B2409" i="64" s="1"/>
  <c r="B2609" i="64" s="1"/>
  <c r="B2809" i="64" s="1"/>
  <c r="B3009" i="64" s="1"/>
  <c r="D208" i="64"/>
  <c r="D408" i="64" s="1"/>
  <c r="D608" i="64" s="1"/>
  <c r="D808" i="64" s="1"/>
  <c r="D1008" i="64" s="1"/>
  <c r="C208" i="64"/>
  <c r="C408" i="64" s="1"/>
  <c r="C608" i="64" s="1"/>
  <c r="C808" i="64" s="1"/>
  <c r="C1008" i="64" s="1"/>
  <c r="C1208" i="64" s="1"/>
  <c r="C1408" i="64" s="1"/>
  <c r="C1608" i="64" s="1"/>
  <c r="C1808" i="64" s="1"/>
  <c r="C2008" i="64" s="1"/>
  <c r="C2208" i="64" s="1"/>
  <c r="C2408" i="64" s="1"/>
  <c r="C2608" i="64" s="1"/>
  <c r="C2808" i="64" s="1"/>
  <c r="C3008" i="64" s="1"/>
  <c r="B208" i="64"/>
  <c r="B408" i="64" s="1"/>
  <c r="B608" i="64" s="1"/>
  <c r="B808" i="64" s="1"/>
  <c r="B1008" i="64" s="1"/>
  <c r="B1208" i="64" s="1"/>
  <c r="B1408" i="64" s="1"/>
  <c r="B1608" i="64" s="1"/>
  <c r="B1808" i="64" s="1"/>
  <c r="B2008" i="64" s="1"/>
  <c r="B2208" i="64" s="1"/>
  <c r="B2408" i="64" s="1"/>
  <c r="B2608" i="64" s="1"/>
  <c r="B2808" i="64" s="1"/>
  <c r="B3008" i="64" s="1"/>
  <c r="D207" i="64"/>
  <c r="D407" i="64" s="1"/>
  <c r="C207" i="64"/>
  <c r="C407" i="64" s="1"/>
  <c r="C607" i="64" s="1"/>
  <c r="C807" i="64" s="1"/>
  <c r="C1007" i="64" s="1"/>
  <c r="C1207" i="64" s="1"/>
  <c r="C1407" i="64" s="1"/>
  <c r="C1607" i="64" s="1"/>
  <c r="C1807" i="64" s="1"/>
  <c r="C2007" i="64" s="1"/>
  <c r="C2207" i="64" s="1"/>
  <c r="C2407" i="64" s="1"/>
  <c r="C2607" i="64" s="1"/>
  <c r="C2807" i="64" s="1"/>
  <c r="C3007" i="64" s="1"/>
  <c r="B207" i="64"/>
  <c r="B407" i="64" s="1"/>
  <c r="B607" i="64" s="1"/>
  <c r="B807" i="64" s="1"/>
  <c r="B1007" i="64" s="1"/>
  <c r="B1207" i="64" s="1"/>
  <c r="B1407" i="64" s="1"/>
  <c r="B1607" i="64" s="1"/>
  <c r="B1807" i="64" s="1"/>
  <c r="B2007" i="64" s="1"/>
  <c r="B2207" i="64" s="1"/>
  <c r="B2407" i="64" s="1"/>
  <c r="B2607" i="64" s="1"/>
  <c r="B2807" i="64" s="1"/>
  <c r="B3007" i="64" s="1"/>
  <c r="D206" i="64"/>
  <c r="D406" i="64" s="1"/>
  <c r="C206" i="64"/>
  <c r="C406" i="64" s="1"/>
  <c r="C606" i="64" s="1"/>
  <c r="C806" i="64" s="1"/>
  <c r="C1006" i="64" s="1"/>
  <c r="C1206" i="64" s="1"/>
  <c r="C1406" i="64" s="1"/>
  <c r="C1606" i="64" s="1"/>
  <c r="C1806" i="64" s="1"/>
  <c r="C2006" i="64" s="1"/>
  <c r="C2206" i="64" s="1"/>
  <c r="C2406" i="64" s="1"/>
  <c r="C2606" i="64" s="1"/>
  <c r="C2806" i="64" s="1"/>
  <c r="C3006" i="64" s="1"/>
  <c r="B206" i="64"/>
  <c r="B406" i="64" s="1"/>
  <c r="B606" i="64" s="1"/>
  <c r="B806" i="64" s="1"/>
  <c r="B1006" i="64" s="1"/>
  <c r="B1206" i="64" s="1"/>
  <c r="B1406" i="64" s="1"/>
  <c r="B1606" i="64" s="1"/>
  <c r="B1806" i="64" s="1"/>
  <c r="B2006" i="64" s="1"/>
  <c r="B2206" i="64" s="1"/>
  <c r="B2406" i="64" s="1"/>
  <c r="B2606" i="64" s="1"/>
  <c r="B2806" i="64" s="1"/>
  <c r="B3006" i="64" s="1"/>
  <c r="D205" i="64"/>
  <c r="D405" i="64" s="1"/>
  <c r="C205" i="64"/>
  <c r="C405" i="64" s="1"/>
  <c r="C605" i="64" s="1"/>
  <c r="C805" i="64" s="1"/>
  <c r="C1005" i="64" s="1"/>
  <c r="C1205" i="64" s="1"/>
  <c r="C1405" i="64" s="1"/>
  <c r="C1605" i="64" s="1"/>
  <c r="C1805" i="64" s="1"/>
  <c r="C2005" i="64" s="1"/>
  <c r="C2205" i="64" s="1"/>
  <c r="C2405" i="64" s="1"/>
  <c r="C2605" i="64" s="1"/>
  <c r="C2805" i="64" s="1"/>
  <c r="C3005" i="64" s="1"/>
  <c r="B205" i="64"/>
  <c r="B405" i="64" s="1"/>
  <c r="B605" i="64" s="1"/>
  <c r="B805" i="64" s="1"/>
  <c r="B1005" i="64" s="1"/>
  <c r="B1205" i="64" s="1"/>
  <c r="B1405" i="64" s="1"/>
  <c r="B1605" i="64" s="1"/>
  <c r="B1805" i="64" s="1"/>
  <c r="B2005" i="64" s="1"/>
  <c r="B2205" i="64" s="1"/>
  <c r="B2405" i="64" s="1"/>
  <c r="B2605" i="64" s="1"/>
  <c r="B2805" i="64" s="1"/>
  <c r="B3005" i="64" s="1"/>
  <c r="H204" i="64"/>
  <c r="H203" i="64"/>
  <c r="H202" i="64"/>
  <c r="H201" i="64"/>
  <c r="H200" i="64"/>
  <c r="H199" i="64"/>
  <c r="H198" i="64"/>
  <c r="H197" i="64"/>
  <c r="H196" i="64"/>
  <c r="H195" i="64"/>
  <c r="H194" i="64"/>
  <c r="H193" i="64"/>
  <c r="H192" i="64"/>
  <c r="H191" i="64"/>
  <c r="H190" i="64"/>
  <c r="H189" i="64"/>
  <c r="H188" i="64"/>
  <c r="H187" i="64"/>
  <c r="H186" i="64"/>
  <c r="H185" i="64"/>
  <c r="H184" i="64"/>
  <c r="H183" i="64"/>
  <c r="H182" i="64"/>
  <c r="H181" i="64"/>
  <c r="H180" i="64"/>
  <c r="H179" i="64"/>
  <c r="H178" i="64"/>
  <c r="H177" i="64"/>
  <c r="H176" i="64"/>
  <c r="H175" i="64"/>
  <c r="H174" i="64"/>
  <c r="H173" i="64"/>
  <c r="H172" i="64"/>
  <c r="H171" i="64"/>
  <c r="H170" i="64"/>
  <c r="H169" i="64"/>
  <c r="H168" i="64"/>
  <c r="H167" i="64"/>
  <c r="H166" i="64"/>
  <c r="H165" i="64"/>
  <c r="H164" i="64"/>
  <c r="H163" i="64"/>
  <c r="H162" i="64"/>
  <c r="H161" i="64"/>
  <c r="H160" i="64"/>
  <c r="H159" i="64"/>
  <c r="H158" i="64"/>
  <c r="H157" i="64"/>
  <c r="H156" i="64"/>
  <c r="H155" i="64"/>
  <c r="H154" i="64"/>
  <c r="H153" i="64"/>
  <c r="H152" i="64"/>
  <c r="H151" i="64"/>
  <c r="H150" i="64"/>
  <c r="H149" i="64"/>
  <c r="H148" i="64"/>
  <c r="H147" i="64"/>
  <c r="H146" i="64"/>
  <c r="H145" i="64"/>
  <c r="H144" i="64"/>
  <c r="H143" i="64"/>
  <c r="H142" i="64"/>
  <c r="H141" i="64"/>
  <c r="H140" i="64"/>
  <c r="H139" i="64"/>
  <c r="H138" i="64"/>
  <c r="H137" i="64"/>
  <c r="H136" i="64"/>
  <c r="H135" i="64"/>
  <c r="H134" i="64"/>
  <c r="H133" i="64"/>
  <c r="H132" i="64"/>
  <c r="H131" i="64"/>
  <c r="H130" i="64"/>
  <c r="H129" i="64"/>
  <c r="H128" i="64"/>
  <c r="H127" i="64"/>
  <c r="H126" i="64"/>
  <c r="H125" i="64"/>
  <c r="H124" i="64"/>
  <c r="H123" i="64"/>
  <c r="H122" i="64"/>
  <c r="H121" i="64"/>
  <c r="H120" i="64"/>
  <c r="H119" i="64"/>
  <c r="H118" i="64"/>
  <c r="H117" i="64"/>
  <c r="H116" i="64"/>
  <c r="H115" i="64"/>
  <c r="H114" i="64"/>
  <c r="H113" i="64"/>
  <c r="H112" i="64"/>
  <c r="H111" i="64"/>
  <c r="H110" i="64"/>
  <c r="H109" i="64"/>
  <c r="H108" i="64"/>
  <c r="H107" i="64"/>
  <c r="H106" i="64"/>
  <c r="H105" i="64"/>
  <c r="H104" i="64"/>
  <c r="H103" i="64"/>
  <c r="H102" i="64"/>
  <c r="H101" i="64"/>
  <c r="H100" i="64"/>
  <c r="H99" i="64"/>
  <c r="H98" i="64"/>
  <c r="H97" i="64"/>
  <c r="H96" i="64"/>
  <c r="H95" i="64"/>
  <c r="H94" i="64"/>
  <c r="H93" i="64"/>
  <c r="H92" i="64"/>
  <c r="H91" i="64"/>
  <c r="H90" i="64"/>
  <c r="H89" i="64"/>
  <c r="H88" i="64"/>
  <c r="H87" i="64"/>
  <c r="H86" i="64"/>
  <c r="H85" i="64"/>
  <c r="H84" i="64"/>
  <c r="H83" i="64"/>
  <c r="H82" i="64"/>
  <c r="H81" i="64"/>
  <c r="H80" i="64"/>
  <c r="H79" i="64"/>
  <c r="H78" i="64"/>
  <c r="H77" i="64"/>
  <c r="H76" i="64"/>
  <c r="H75" i="64"/>
  <c r="H74" i="64"/>
  <c r="H73" i="64"/>
  <c r="H72" i="64"/>
  <c r="H71" i="64"/>
  <c r="H70" i="64"/>
  <c r="H69" i="64"/>
  <c r="H68" i="64"/>
  <c r="H67" i="64"/>
  <c r="H66" i="64"/>
  <c r="H65" i="64"/>
  <c r="H64" i="64"/>
  <c r="H63" i="64"/>
  <c r="H62" i="64"/>
  <c r="H61" i="64"/>
  <c r="H60" i="64"/>
  <c r="H59" i="64"/>
  <c r="H58" i="64"/>
  <c r="H57" i="64"/>
  <c r="H56" i="64"/>
  <c r="H55" i="64"/>
  <c r="H54" i="64"/>
  <c r="H53" i="64"/>
  <c r="H52" i="64"/>
  <c r="H51" i="64"/>
  <c r="H50" i="64"/>
  <c r="H49" i="64"/>
  <c r="H48" i="64"/>
  <c r="H47" i="64"/>
  <c r="H46" i="64"/>
  <c r="H45" i="64"/>
  <c r="H44" i="64"/>
  <c r="H43" i="64"/>
  <c r="H42" i="64"/>
  <c r="H41" i="64"/>
  <c r="H40" i="64"/>
  <c r="H39" i="64"/>
  <c r="H38" i="64"/>
  <c r="H37" i="64"/>
  <c r="H36" i="64"/>
  <c r="H35" i="64"/>
  <c r="H34" i="64"/>
  <c r="H33" i="64"/>
  <c r="H32" i="64"/>
  <c r="H31" i="64"/>
  <c r="H30" i="64"/>
  <c r="H29" i="64"/>
  <c r="H28" i="64"/>
  <c r="H27" i="64"/>
  <c r="H26" i="64"/>
  <c r="H25" i="64"/>
  <c r="H24" i="64"/>
  <c r="H23" i="64"/>
  <c r="H22" i="64"/>
  <c r="H21" i="64"/>
  <c r="H20" i="64"/>
  <c r="H19" i="64"/>
  <c r="H18" i="64"/>
  <c r="H17" i="64"/>
  <c r="H16" i="64"/>
  <c r="H15" i="64"/>
  <c r="H14" i="64"/>
  <c r="H13" i="64"/>
  <c r="H12" i="64"/>
  <c r="H11" i="64"/>
  <c r="H10" i="64"/>
  <c r="H9" i="64"/>
  <c r="H8" i="64"/>
  <c r="H7" i="64"/>
  <c r="H6" i="64"/>
  <c r="H5" i="64"/>
  <c r="D625" i="64" l="1"/>
  <c r="A425" i="64"/>
  <c r="D753" i="64"/>
  <c r="A553" i="64"/>
  <c r="D633" i="64"/>
  <c r="A433" i="64"/>
  <c r="D689" i="64"/>
  <c r="A489" i="64"/>
  <c r="D697" i="64"/>
  <c r="A497" i="64"/>
  <c r="D713" i="64"/>
  <c r="A513" i="64"/>
  <c r="D721" i="64"/>
  <c r="A521" i="64"/>
  <c r="D761" i="64"/>
  <c r="A561" i="64"/>
  <c r="D649" i="64"/>
  <c r="A449" i="64"/>
  <c r="D657" i="64"/>
  <c r="A457" i="64"/>
  <c r="D622" i="64"/>
  <c r="A422" i="64"/>
  <c r="D654" i="64"/>
  <c r="A454" i="64"/>
  <c r="D678" i="64"/>
  <c r="A478" i="64"/>
  <c r="D710" i="64"/>
  <c r="A510" i="64"/>
  <c r="D718" i="64"/>
  <c r="A518" i="64"/>
  <c r="D726" i="64"/>
  <c r="A526" i="64"/>
  <c r="D734" i="64"/>
  <c r="A534" i="64"/>
  <c r="D742" i="64"/>
  <c r="A542" i="64"/>
  <c r="D750" i="64"/>
  <c r="A550" i="64"/>
  <c r="D758" i="64"/>
  <c r="A558" i="64"/>
  <c r="D766" i="64"/>
  <c r="A566" i="64"/>
  <c r="D574" i="64"/>
  <c r="A374" i="64"/>
  <c r="D582" i="64"/>
  <c r="A382" i="64"/>
  <c r="D590" i="64"/>
  <c r="A390" i="64"/>
  <c r="D598" i="64"/>
  <c r="A398" i="64"/>
  <c r="D641" i="64"/>
  <c r="A441" i="64"/>
  <c r="D705" i="64"/>
  <c r="A505" i="64"/>
  <c r="D769" i="64"/>
  <c r="A569" i="64"/>
  <c r="A208" i="64"/>
  <c r="A216" i="64"/>
  <c r="A224" i="64"/>
  <c r="A232" i="64"/>
  <c r="A240" i="64"/>
  <c r="A248" i="64"/>
  <c r="A256" i="64"/>
  <c r="A264" i="64"/>
  <c r="A272" i="64"/>
  <c r="A280" i="64"/>
  <c r="A288" i="64"/>
  <c r="A296" i="64"/>
  <c r="A304" i="64"/>
  <c r="A312" i="64"/>
  <c r="A320" i="64"/>
  <c r="A432" i="64"/>
  <c r="A464" i="64"/>
  <c r="A496" i="64"/>
  <c r="A528" i="64"/>
  <c r="A624" i="64"/>
  <c r="A656" i="64"/>
  <c r="A688" i="64"/>
  <c r="A720" i="64"/>
  <c r="A816" i="64"/>
  <c r="A859" i="64"/>
  <c r="A923" i="64"/>
  <c r="A987" i="64"/>
  <c r="A1051" i="64"/>
  <c r="A1115" i="64"/>
  <c r="A1179" i="64"/>
  <c r="A1243" i="64"/>
  <c r="A1307" i="64"/>
  <c r="A1371" i="64"/>
  <c r="A1435" i="64"/>
  <c r="A1499" i="64"/>
  <c r="A1563" i="64"/>
  <c r="A1627" i="64"/>
  <c r="A1691" i="64"/>
  <c r="A1755" i="64"/>
  <c r="A1819" i="64"/>
  <c r="A1883" i="64"/>
  <c r="A1947" i="64"/>
  <c r="A2011" i="64"/>
  <c r="A2075" i="64"/>
  <c r="A2139" i="64"/>
  <c r="A2267" i="64"/>
  <c r="A2331" i="64"/>
  <c r="A2395" i="64"/>
  <c r="A2459" i="64"/>
  <c r="A2523" i="64"/>
  <c r="A2587" i="64"/>
  <c r="A2651" i="64"/>
  <c r="A2715" i="64"/>
  <c r="A2779" i="64"/>
  <c r="A2843" i="64"/>
  <c r="A2907" i="64"/>
  <c r="A2971" i="64"/>
  <c r="D465" i="64"/>
  <c r="D529" i="64"/>
  <c r="D593" i="64"/>
  <c r="A225" i="64"/>
  <c r="A233" i="64"/>
  <c r="A249" i="64"/>
  <c r="A257" i="64"/>
  <c r="A289" i="64"/>
  <c r="A297" i="64"/>
  <c r="A313" i="64"/>
  <c r="A321" i="64"/>
  <c r="A353" i="64"/>
  <c r="A361" i="64"/>
  <c r="A371" i="64"/>
  <c r="A403" i="64"/>
  <c r="A435" i="64"/>
  <c r="A467" i="64"/>
  <c r="A499" i="64"/>
  <c r="A531" i="64"/>
  <c r="A563" i="64"/>
  <c r="A595" i="64"/>
  <c r="A627" i="64"/>
  <c r="A659" i="64"/>
  <c r="A691" i="64"/>
  <c r="A723" i="64"/>
  <c r="A755" i="64"/>
  <c r="A787" i="64"/>
  <c r="A819" i="64"/>
  <c r="A867" i="64"/>
  <c r="A931" i="64"/>
  <c r="A995" i="64"/>
  <c r="A1059" i="64"/>
  <c r="A1123" i="64"/>
  <c r="A1187" i="64"/>
  <c r="A1251" i="64"/>
  <c r="A1315" i="64"/>
  <c r="A1379" i="64"/>
  <c r="A1443" i="64"/>
  <c r="A1507" i="64"/>
  <c r="A1571" i="64"/>
  <c r="A1635" i="64"/>
  <c r="A1699" i="64"/>
  <c r="A1763" i="64"/>
  <c r="A1827" i="64"/>
  <c r="A1891" i="64"/>
  <c r="A1955" i="64"/>
  <c r="A2019" i="64"/>
  <c r="A2083" i="64"/>
  <c r="A2147" i="64"/>
  <c r="A2211" i="64"/>
  <c r="A2275" i="64"/>
  <c r="A2339" i="64"/>
  <c r="A2403" i="64"/>
  <c r="A2467" i="64"/>
  <c r="A2531" i="64"/>
  <c r="A2595" i="64"/>
  <c r="A2659" i="64"/>
  <c r="A2723" i="64"/>
  <c r="A2787" i="64"/>
  <c r="A2851" i="64"/>
  <c r="A2915" i="64"/>
  <c r="A2979" i="64"/>
  <c r="D646" i="64"/>
  <c r="A446" i="64"/>
  <c r="D670" i="64"/>
  <c r="A470" i="64"/>
  <c r="D694" i="64"/>
  <c r="A494" i="64"/>
  <c r="D612" i="64"/>
  <c r="A412" i="64"/>
  <c r="D620" i="64"/>
  <c r="A420" i="64"/>
  <c r="D628" i="64"/>
  <c r="A428" i="64"/>
  <c r="D636" i="64"/>
  <c r="A436" i="64"/>
  <c r="D644" i="64"/>
  <c r="A444" i="64"/>
  <c r="D652" i="64"/>
  <c r="A452" i="64"/>
  <c r="D660" i="64"/>
  <c r="A460" i="64"/>
  <c r="D668" i="64"/>
  <c r="A468" i="64"/>
  <c r="D676" i="64"/>
  <c r="A476" i="64"/>
  <c r="D684" i="64"/>
  <c r="A484" i="64"/>
  <c r="D692" i="64"/>
  <c r="A492" i="64"/>
  <c r="D700" i="64"/>
  <c r="A500" i="64"/>
  <c r="D708" i="64"/>
  <c r="A508" i="64"/>
  <c r="D716" i="64"/>
  <c r="A516" i="64"/>
  <c r="D724" i="64"/>
  <c r="A524" i="64"/>
  <c r="D732" i="64"/>
  <c r="A532" i="64"/>
  <c r="D740" i="64"/>
  <c r="A540" i="64"/>
  <c r="D748" i="64"/>
  <c r="A548" i="64"/>
  <c r="D756" i="64"/>
  <c r="A556" i="64"/>
  <c r="D764" i="64"/>
  <c r="A564" i="64"/>
  <c r="D572" i="64"/>
  <c r="A372" i="64"/>
  <c r="D580" i="64"/>
  <c r="A380" i="64"/>
  <c r="D588" i="64"/>
  <c r="A388" i="64"/>
  <c r="D596" i="64"/>
  <c r="A396" i="64"/>
  <c r="D604" i="64"/>
  <c r="A404" i="64"/>
  <c r="A210" i="64"/>
  <c r="A218" i="64"/>
  <c r="A226" i="64"/>
  <c r="A234" i="64"/>
  <c r="A242" i="64"/>
  <c r="A250" i="64"/>
  <c r="A258" i="64"/>
  <c r="A266" i="64"/>
  <c r="A274" i="64"/>
  <c r="A282" i="64"/>
  <c r="A290" i="64"/>
  <c r="A298" i="64"/>
  <c r="A306" i="64"/>
  <c r="A314" i="64"/>
  <c r="A322" i="64"/>
  <c r="A330" i="64"/>
  <c r="A338" i="64"/>
  <c r="A346" i="64"/>
  <c r="A354" i="64"/>
  <c r="A362" i="64"/>
  <c r="A376" i="64"/>
  <c r="A408" i="64"/>
  <c r="A440" i="64"/>
  <c r="A472" i="64"/>
  <c r="A504" i="64"/>
  <c r="A536" i="64"/>
  <c r="A568" i="64"/>
  <c r="A600" i="64"/>
  <c r="A632" i="64"/>
  <c r="A664" i="64"/>
  <c r="A696" i="64"/>
  <c r="A728" i="64"/>
  <c r="A760" i="64"/>
  <c r="A792" i="64"/>
  <c r="A824" i="64"/>
  <c r="A875" i="64"/>
  <c r="A939" i="64"/>
  <c r="A1003" i="64"/>
  <c r="A1067" i="64"/>
  <c r="A1131" i="64"/>
  <c r="A1195" i="64"/>
  <c r="A1259" i="64"/>
  <c r="A1323" i="64"/>
  <c r="A1387" i="64"/>
  <c r="A1451" i="64"/>
  <c r="A1515" i="64"/>
  <c r="A1579" i="64"/>
  <c r="A1643" i="64"/>
  <c r="A1707" i="64"/>
  <c r="A1771" i="64"/>
  <c r="A1835" i="64"/>
  <c r="A1899" i="64"/>
  <c r="A1963" i="64"/>
  <c r="A2027" i="64"/>
  <c r="A2091" i="64"/>
  <c r="A2155" i="64"/>
  <c r="A2219" i="64"/>
  <c r="A2283" i="64"/>
  <c r="A2347" i="64"/>
  <c r="A2411" i="64"/>
  <c r="A2475" i="64"/>
  <c r="A2539" i="64"/>
  <c r="A2603" i="64"/>
  <c r="A2667" i="64"/>
  <c r="A2731" i="64"/>
  <c r="A2795" i="64"/>
  <c r="A2859" i="64"/>
  <c r="A2923" i="64"/>
  <c r="A2987" i="64"/>
  <c r="D614" i="64"/>
  <c r="A414" i="64"/>
  <c r="D638" i="64"/>
  <c r="A438" i="64"/>
  <c r="D662" i="64"/>
  <c r="A462" i="64"/>
  <c r="D686" i="64"/>
  <c r="A486" i="64"/>
  <c r="D702" i="64"/>
  <c r="A502" i="64"/>
  <c r="D607" i="64"/>
  <c r="A407" i="64"/>
  <c r="D615" i="64"/>
  <c r="A415" i="64"/>
  <c r="D623" i="64"/>
  <c r="A423" i="64"/>
  <c r="D631" i="64"/>
  <c r="A431" i="64"/>
  <c r="D639" i="64"/>
  <c r="A439" i="64"/>
  <c r="D647" i="64"/>
  <c r="A447" i="64"/>
  <c r="D655" i="64"/>
  <c r="A455" i="64"/>
  <c r="D663" i="64"/>
  <c r="A463" i="64"/>
  <c r="D671" i="64"/>
  <c r="A471" i="64"/>
  <c r="D679" i="64"/>
  <c r="A479" i="64"/>
  <c r="D687" i="64"/>
  <c r="A487" i="64"/>
  <c r="D695" i="64"/>
  <c r="A495" i="64"/>
  <c r="D703" i="64"/>
  <c r="A503" i="64"/>
  <c r="D711" i="64"/>
  <c r="A511" i="64"/>
  <c r="D719" i="64"/>
  <c r="A519" i="64"/>
  <c r="D727" i="64"/>
  <c r="A527" i="64"/>
  <c r="D735" i="64"/>
  <c r="A535" i="64"/>
  <c r="D743" i="64"/>
  <c r="A543" i="64"/>
  <c r="D751" i="64"/>
  <c r="A551" i="64"/>
  <c r="D759" i="64"/>
  <c r="A559" i="64"/>
  <c r="D767" i="64"/>
  <c r="A567" i="64"/>
  <c r="D575" i="64"/>
  <c r="A375" i="64"/>
  <c r="D583" i="64"/>
  <c r="A383" i="64"/>
  <c r="D591" i="64"/>
  <c r="A391" i="64"/>
  <c r="D599" i="64"/>
  <c r="A399" i="64"/>
  <c r="D577" i="64"/>
  <c r="A211" i="64"/>
  <c r="A219" i="64"/>
  <c r="A227" i="64"/>
  <c r="A235" i="64"/>
  <c r="A243" i="64"/>
  <c r="A251" i="64"/>
  <c r="A259" i="64"/>
  <c r="A267" i="64"/>
  <c r="A275" i="64"/>
  <c r="A283" i="64"/>
  <c r="A291" i="64"/>
  <c r="A299" i="64"/>
  <c r="A307" i="64"/>
  <c r="A315" i="64"/>
  <c r="A323" i="64"/>
  <c r="A331" i="64"/>
  <c r="A339" i="64"/>
  <c r="A347" i="64"/>
  <c r="A355" i="64"/>
  <c r="A363" i="64"/>
  <c r="A379" i="64"/>
  <c r="A411" i="64"/>
  <c r="A443" i="64"/>
  <c r="A475" i="64"/>
  <c r="A507" i="64"/>
  <c r="A539" i="64"/>
  <c r="A571" i="64"/>
  <c r="A603" i="64"/>
  <c r="A635" i="64"/>
  <c r="A667" i="64"/>
  <c r="A699" i="64"/>
  <c r="A731" i="64"/>
  <c r="A763" i="64"/>
  <c r="A795" i="64"/>
  <c r="A827" i="64"/>
  <c r="A883" i="64"/>
  <c r="A947" i="64"/>
  <c r="A1011" i="64"/>
  <c r="A1075" i="64"/>
  <c r="A1139" i="64"/>
  <c r="A1203" i="64"/>
  <c r="A1267" i="64"/>
  <c r="A1331" i="64"/>
  <c r="A1395" i="64"/>
  <c r="A1459" i="64"/>
  <c r="A1523" i="64"/>
  <c r="A1587" i="64"/>
  <c r="A1651" i="64"/>
  <c r="A1715" i="64"/>
  <c r="A1779" i="64"/>
  <c r="A1843" i="64"/>
  <c r="A1907" i="64"/>
  <c r="A1971" i="64"/>
  <c r="A2035" i="64"/>
  <c r="A2099" i="64"/>
  <c r="A2163" i="64"/>
  <c r="A2227" i="64"/>
  <c r="A2291" i="64"/>
  <c r="A2355" i="64"/>
  <c r="A2419" i="64"/>
  <c r="A2483" i="64"/>
  <c r="A2547" i="64"/>
  <c r="A2611" i="64"/>
  <c r="A2675" i="64"/>
  <c r="A2739" i="64"/>
  <c r="A2803" i="64"/>
  <c r="A2867" i="64"/>
  <c r="A2931" i="64"/>
  <c r="A2995" i="64"/>
  <c r="D630" i="64"/>
  <c r="A430" i="64"/>
  <c r="D626" i="64"/>
  <c r="A426" i="64"/>
  <c r="D674" i="64"/>
  <c r="A474" i="64"/>
  <c r="D682" i="64"/>
  <c r="A482" i="64"/>
  <c r="D690" i="64"/>
  <c r="A490" i="64"/>
  <c r="D698" i="64"/>
  <c r="A498" i="64"/>
  <c r="D706" i="64"/>
  <c r="A506" i="64"/>
  <c r="D714" i="64"/>
  <c r="A514" i="64"/>
  <c r="D722" i="64"/>
  <c r="A522" i="64"/>
  <c r="D730" i="64"/>
  <c r="A530" i="64"/>
  <c r="D738" i="64"/>
  <c r="A538" i="64"/>
  <c r="D746" i="64"/>
  <c r="A546" i="64"/>
  <c r="D754" i="64"/>
  <c r="A554" i="64"/>
  <c r="D762" i="64"/>
  <c r="A562" i="64"/>
  <c r="D570" i="64"/>
  <c r="A370" i="64"/>
  <c r="D578" i="64"/>
  <c r="A378" i="64"/>
  <c r="D586" i="64"/>
  <c r="A386" i="64"/>
  <c r="D594" i="64"/>
  <c r="A394" i="64"/>
  <c r="D602" i="64"/>
  <c r="A402" i="64"/>
  <c r="D609" i="64"/>
  <c r="A409" i="64"/>
  <c r="D673" i="64"/>
  <c r="A473" i="64"/>
  <c r="D737" i="64"/>
  <c r="A537" i="64"/>
  <c r="D801" i="64"/>
  <c r="A601" i="64"/>
  <c r="A212" i="64"/>
  <c r="A220" i="64"/>
  <c r="A228" i="64"/>
  <c r="A236" i="64"/>
  <c r="A244" i="64"/>
  <c r="A252" i="64"/>
  <c r="A260" i="64"/>
  <c r="A268" i="64"/>
  <c r="A276" i="64"/>
  <c r="A284" i="64"/>
  <c r="A292" i="64"/>
  <c r="A300" i="64"/>
  <c r="A308" i="64"/>
  <c r="A316" i="64"/>
  <c r="A324" i="64"/>
  <c r="A332" i="64"/>
  <c r="A340" i="64"/>
  <c r="A348" i="64"/>
  <c r="A356" i="64"/>
  <c r="A364" i="64"/>
  <c r="A384" i="64"/>
  <c r="A416" i="64"/>
  <c r="A448" i="64"/>
  <c r="A480" i="64"/>
  <c r="A512" i="64"/>
  <c r="A544" i="64"/>
  <c r="A576" i="64"/>
  <c r="A608" i="64"/>
  <c r="A640" i="64"/>
  <c r="A672" i="64"/>
  <c r="A704" i="64"/>
  <c r="A736" i="64"/>
  <c r="A768" i="64"/>
  <c r="A800" i="64"/>
  <c r="A832" i="64"/>
  <c r="A891" i="64"/>
  <c r="A955" i="64"/>
  <c r="A1019" i="64"/>
  <c r="A1083" i="64"/>
  <c r="A1147" i="64"/>
  <c r="A1211" i="64"/>
  <c r="A1275" i="64"/>
  <c r="A1339" i="64"/>
  <c r="A1403" i="64"/>
  <c r="A1467" i="64"/>
  <c r="A1531" i="64"/>
  <c r="A1595" i="64"/>
  <c r="A1659" i="64"/>
  <c r="A1723" i="64"/>
  <c r="A1787" i="64"/>
  <c r="A1851" i="64"/>
  <c r="A1915" i="64"/>
  <c r="A1979" i="64"/>
  <c r="A2043" i="64"/>
  <c r="A2107" i="64"/>
  <c r="A2171" i="64"/>
  <c r="A2235" i="64"/>
  <c r="A2299" i="64"/>
  <c r="A2363" i="64"/>
  <c r="A2427" i="64"/>
  <c r="A2491" i="64"/>
  <c r="A2555" i="64"/>
  <c r="A2619" i="64"/>
  <c r="A2683" i="64"/>
  <c r="A2747" i="64"/>
  <c r="A2811" i="64"/>
  <c r="A2875" i="64"/>
  <c r="A2939" i="64"/>
  <c r="A3003" i="64"/>
  <c r="D610" i="64"/>
  <c r="A410" i="64"/>
  <c r="D634" i="64"/>
  <c r="A434" i="64"/>
  <c r="D650" i="64"/>
  <c r="A450" i="64"/>
  <c r="D666" i="64"/>
  <c r="A466" i="64"/>
  <c r="D605" i="64"/>
  <c r="A405" i="64"/>
  <c r="D613" i="64"/>
  <c r="A413" i="64"/>
  <c r="D621" i="64"/>
  <c r="A421" i="64"/>
  <c r="D629" i="64"/>
  <c r="A429" i="64"/>
  <c r="D637" i="64"/>
  <c r="A437" i="64"/>
  <c r="D645" i="64"/>
  <c r="A445" i="64"/>
  <c r="D653" i="64"/>
  <c r="A453" i="64"/>
  <c r="D661" i="64"/>
  <c r="A461" i="64"/>
  <c r="D669" i="64"/>
  <c r="A469" i="64"/>
  <c r="D677" i="64"/>
  <c r="A477" i="64"/>
  <c r="D685" i="64"/>
  <c r="A485" i="64"/>
  <c r="D693" i="64"/>
  <c r="A493" i="64"/>
  <c r="D701" i="64"/>
  <c r="A501" i="64"/>
  <c r="D709" i="64"/>
  <c r="A509" i="64"/>
  <c r="D717" i="64"/>
  <c r="A517" i="64"/>
  <c r="D725" i="64"/>
  <c r="A525" i="64"/>
  <c r="D733" i="64"/>
  <c r="A533" i="64"/>
  <c r="D741" i="64"/>
  <c r="A541" i="64"/>
  <c r="D749" i="64"/>
  <c r="A549" i="64"/>
  <c r="D757" i="64"/>
  <c r="A557" i="64"/>
  <c r="D765" i="64"/>
  <c r="A565" i="64"/>
  <c r="D573" i="64"/>
  <c r="A373" i="64"/>
  <c r="D581" i="64"/>
  <c r="A381" i="64"/>
  <c r="D589" i="64"/>
  <c r="A389" i="64"/>
  <c r="D597" i="64"/>
  <c r="A397" i="64"/>
  <c r="A205" i="64"/>
  <c r="A213" i="64"/>
  <c r="A221" i="64"/>
  <c r="A229" i="64"/>
  <c r="A237" i="64"/>
  <c r="A245" i="64"/>
  <c r="A253" i="64"/>
  <c r="A261" i="64"/>
  <c r="A269" i="64"/>
  <c r="A277" i="64"/>
  <c r="A285" i="64"/>
  <c r="A293" i="64"/>
  <c r="A301" i="64"/>
  <c r="A309" i="64"/>
  <c r="A317" i="64"/>
  <c r="A325" i="64"/>
  <c r="A333" i="64"/>
  <c r="A341" i="64"/>
  <c r="A349" i="64"/>
  <c r="A357" i="64"/>
  <c r="A365" i="64"/>
  <c r="A387" i="64"/>
  <c r="A419" i="64"/>
  <c r="A451" i="64"/>
  <c r="A483" i="64"/>
  <c r="A515" i="64"/>
  <c r="A547" i="64"/>
  <c r="A579" i="64"/>
  <c r="A611" i="64"/>
  <c r="A643" i="64"/>
  <c r="A675" i="64"/>
  <c r="A707" i="64"/>
  <c r="A739" i="64"/>
  <c r="A771" i="64"/>
  <c r="A803" i="64"/>
  <c r="A835" i="64"/>
  <c r="A899" i="64"/>
  <c r="A963" i="64"/>
  <c r="A1027" i="64"/>
  <c r="A1091" i="64"/>
  <c r="A1155" i="64"/>
  <c r="A1219" i="64"/>
  <c r="A1283" i="64"/>
  <c r="A1347" i="64"/>
  <c r="A1411" i="64"/>
  <c r="A1475" i="64"/>
  <c r="A1539" i="64"/>
  <c r="A1603" i="64"/>
  <c r="A1667" i="64"/>
  <c r="A1731" i="64"/>
  <c r="A1795" i="64"/>
  <c r="A1859" i="64"/>
  <c r="A1923" i="64"/>
  <c r="A1987" i="64"/>
  <c r="A2051" i="64"/>
  <c r="A2115" i="64"/>
  <c r="A2179" i="64"/>
  <c r="A2243" i="64"/>
  <c r="A2307" i="64"/>
  <c r="A2371" i="64"/>
  <c r="A2435" i="64"/>
  <c r="A2499" i="64"/>
  <c r="A2563" i="64"/>
  <c r="A2627" i="64"/>
  <c r="A2691" i="64"/>
  <c r="A2755" i="64"/>
  <c r="A2819" i="64"/>
  <c r="A2883" i="64"/>
  <c r="A2947" i="64"/>
  <c r="D606" i="64"/>
  <c r="A406" i="64"/>
  <c r="D618" i="64"/>
  <c r="A418" i="64"/>
  <c r="D642" i="64"/>
  <c r="A442" i="64"/>
  <c r="D658" i="64"/>
  <c r="A458" i="64"/>
  <c r="D1208" i="64"/>
  <c r="A1008" i="64"/>
  <c r="D1216" i="64"/>
  <c r="A1016" i="64"/>
  <c r="D1224" i="64"/>
  <c r="A1024" i="64"/>
  <c r="D1232" i="64"/>
  <c r="A1032" i="64"/>
  <c r="D1040" i="64"/>
  <c r="A840" i="64"/>
  <c r="D1048" i="64"/>
  <c r="A848" i="64"/>
  <c r="D1056" i="64"/>
  <c r="A856" i="64"/>
  <c r="D1064" i="64"/>
  <c r="A864" i="64"/>
  <c r="D1072" i="64"/>
  <c r="A872" i="64"/>
  <c r="D1080" i="64"/>
  <c r="A880" i="64"/>
  <c r="D1088" i="64"/>
  <c r="A888" i="64"/>
  <c r="D1096" i="64"/>
  <c r="A896" i="64"/>
  <c r="D1104" i="64"/>
  <c r="A904" i="64"/>
  <c r="D1112" i="64"/>
  <c r="A912" i="64"/>
  <c r="D1120" i="64"/>
  <c r="A920" i="64"/>
  <c r="D1128" i="64"/>
  <c r="A928" i="64"/>
  <c r="D1136" i="64"/>
  <c r="A936" i="64"/>
  <c r="D1144" i="64"/>
  <c r="A944" i="64"/>
  <c r="D1152" i="64"/>
  <c r="A952" i="64"/>
  <c r="D1160" i="64"/>
  <c r="A960" i="64"/>
  <c r="D1168" i="64"/>
  <c r="A968" i="64"/>
  <c r="D1176" i="64"/>
  <c r="A976" i="64"/>
  <c r="D1184" i="64"/>
  <c r="A984" i="64"/>
  <c r="D1192" i="64"/>
  <c r="A992" i="64"/>
  <c r="D1200" i="64"/>
  <c r="A1000" i="64"/>
  <c r="D585" i="64"/>
  <c r="A206" i="64"/>
  <c r="K8" i="12" s="1"/>
  <c r="A214" i="64"/>
  <c r="A222" i="64"/>
  <c r="A230" i="64"/>
  <c r="A238" i="64"/>
  <c r="A246" i="64"/>
  <c r="A254" i="64"/>
  <c r="A262" i="64"/>
  <c r="A270" i="64"/>
  <c r="A278" i="64"/>
  <c r="A286" i="64"/>
  <c r="A294" i="64"/>
  <c r="A302" i="64"/>
  <c r="A310" i="64"/>
  <c r="A318" i="64"/>
  <c r="A326" i="64"/>
  <c r="A334" i="64"/>
  <c r="A342" i="64"/>
  <c r="A350" i="64"/>
  <c r="A358" i="64"/>
  <c r="A366" i="64"/>
  <c r="A392" i="64"/>
  <c r="A424" i="64"/>
  <c r="A456" i="64"/>
  <c r="A488" i="64"/>
  <c r="A520" i="64"/>
  <c r="A552" i="64"/>
  <c r="A584" i="64"/>
  <c r="A616" i="64"/>
  <c r="A648" i="64"/>
  <c r="A680" i="64"/>
  <c r="A712" i="64"/>
  <c r="A744" i="64"/>
  <c r="A776" i="64"/>
  <c r="A808" i="64"/>
  <c r="A843" i="64"/>
  <c r="A907" i="64"/>
  <c r="A971" i="64"/>
  <c r="A1035" i="64"/>
  <c r="A1099" i="64"/>
  <c r="A1163" i="64"/>
  <c r="A1227" i="64"/>
  <c r="A1291" i="64"/>
  <c r="A1355" i="64"/>
  <c r="A1419" i="64"/>
  <c r="A1483" i="64"/>
  <c r="A1547" i="64"/>
  <c r="A1611" i="64"/>
  <c r="A1675" i="64"/>
  <c r="A1739" i="64"/>
  <c r="A1803" i="64"/>
  <c r="A1867" i="64"/>
  <c r="A1931" i="64"/>
  <c r="A1995" i="64"/>
  <c r="A2059" i="64"/>
  <c r="A2123" i="64"/>
  <c r="A2187" i="64"/>
  <c r="A2251" i="64"/>
  <c r="A2315" i="64"/>
  <c r="A2379" i="64"/>
  <c r="A2443" i="64"/>
  <c r="A2507" i="64"/>
  <c r="A2571" i="64"/>
  <c r="A2635" i="64"/>
  <c r="A2699" i="64"/>
  <c r="A2763" i="64"/>
  <c r="A2827" i="64"/>
  <c r="A2891" i="64"/>
  <c r="A2955" i="64"/>
  <c r="M95" i="12"/>
  <c r="D617" i="64"/>
  <c r="A417" i="64"/>
  <c r="D681" i="64"/>
  <c r="A481" i="64"/>
  <c r="D745" i="64"/>
  <c r="A545" i="64"/>
  <c r="A207" i="64"/>
  <c r="A215" i="64"/>
  <c r="A223" i="64"/>
  <c r="A231" i="64"/>
  <c r="A239" i="64"/>
  <c r="A247" i="64"/>
  <c r="A255" i="64"/>
  <c r="L114" i="12" s="1"/>
  <c r="A263" i="64"/>
  <c r="A271" i="64"/>
  <c r="A279" i="64"/>
  <c r="A287" i="64"/>
  <c r="A295" i="64"/>
  <c r="A303" i="64"/>
  <c r="A311" i="64"/>
  <c r="A319" i="64"/>
  <c r="A327" i="64"/>
  <c r="A335" i="64"/>
  <c r="A343" i="64"/>
  <c r="A351" i="64"/>
  <c r="A359" i="64"/>
  <c r="A367" i="64"/>
  <c r="A395" i="64"/>
  <c r="A427" i="64"/>
  <c r="A459" i="64"/>
  <c r="A491" i="64"/>
  <c r="A523" i="64"/>
  <c r="A555" i="64"/>
  <c r="A587" i="64"/>
  <c r="A619" i="64"/>
  <c r="A651" i="64"/>
  <c r="A683" i="64"/>
  <c r="A715" i="64"/>
  <c r="A747" i="64"/>
  <c r="A779" i="64"/>
  <c r="A811" i="64"/>
  <c r="A851" i="64"/>
  <c r="A915" i="64"/>
  <c r="A979" i="64"/>
  <c r="A1043" i="64"/>
  <c r="A1107" i="64"/>
  <c r="A1171" i="64"/>
  <c r="A1235" i="64"/>
  <c r="A1299" i="64"/>
  <c r="A1363" i="64"/>
  <c r="A1427" i="64"/>
  <c r="A1491" i="64"/>
  <c r="A1555" i="64"/>
  <c r="A1619" i="64"/>
  <c r="A1683" i="64"/>
  <c r="A1747" i="64"/>
  <c r="A1811" i="64"/>
  <c r="A1875" i="64"/>
  <c r="A1939" i="64"/>
  <c r="A2003" i="64"/>
  <c r="A2067" i="64"/>
  <c r="A2131" i="64"/>
  <c r="A2195" i="64"/>
  <c r="A2259" i="64"/>
  <c r="A2323" i="64"/>
  <c r="A2387" i="64"/>
  <c r="A2451" i="64"/>
  <c r="A2515" i="64"/>
  <c r="A2579" i="64"/>
  <c r="A2643" i="64"/>
  <c r="A2707" i="64"/>
  <c r="A2771" i="64"/>
  <c r="A2835" i="64"/>
  <c r="A2899" i="64"/>
  <c r="A2963" i="64"/>
  <c r="K13" i="12"/>
  <c r="M183" i="12"/>
  <c r="L45" i="12" l="1"/>
  <c r="Q20" i="12"/>
  <c r="L24" i="12"/>
  <c r="P21" i="12"/>
  <c r="M24" i="12"/>
  <c r="Q21" i="12"/>
  <c r="K25" i="12"/>
  <c r="M67" i="12"/>
  <c r="L110" i="12"/>
  <c r="K153" i="12"/>
  <c r="M195" i="12"/>
  <c r="P54" i="12"/>
  <c r="M46" i="12"/>
  <c r="L89" i="12"/>
  <c r="K132" i="12"/>
  <c r="M174" i="12"/>
  <c r="Q22" i="12"/>
  <c r="L28" i="12"/>
  <c r="L92" i="12"/>
  <c r="K135" i="12"/>
  <c r="M177" i="12"/>
  <c r="P27" i="12"/>
  <c r="F4" i="34"/>
  <c r="L31" i="12"/>
  <c r="K74" i="12"/>
  <c r="M116" i="12"/>
  <c r="L159" i="12"/>
  <c r="K202" i="12"/>
  <c r="Q63" i="12"/>
  <c r="L109" i="12"/>
  <c r="K67" i="12"/>
  <c r="P53" i="12"/>
  <c r="K46" i="12"/>
  <c r="L195" i="12"/>
  <c r="L46" i="12"/>
  <c r="K89" i="12"/>
  <c r="M131" i="12"/>
  <c r="L174" i="12"/>
  <c r="P22" i="12"/>
  <c r="L25" i="12"/>
  <c r="K68" i="12"/>
  <c r="M110" i="12"/>
  <c r="L153" i="12"/>
  <c r="K196" i="12"/>
  <c r="Q54" i="12"/>
  <c r="K7" i="12"/>
  <c r="M49" i="12"/>
  <c r="K71" i="12"/>
  <c r="M113" i="12"/>
  <c r="L156" i="12"/>
  <c r="K199" i="12"/>
  <c r="P59" i="12"/>
  <c r="K10" i="12"/>
  <c r="M52" i="12"/>
  <c r="L95" i="12"/>
  <c r="K138" i="12"/>
  <c r="M180" i="12"/>
  <c r="Q31" i="12"/>
  <c r="L162" i="12"/>
  <c r="F3" i="34"/>
  <c r="P64" i="12"/>
  <c r="L74" i="12"/>
  <c r="D1384" i="64"/>
  <c r="A1184" i="64"/>
  <c r="D1352" i="64"/>
  <c r="A1152" i="64"/>
  <c r="D1320" i="64"/>
  <c r="A1120" i="64"/>
  <c r="D1288" i="64"/>
  <c r="A1088" i="64"/>
  <c r="D1256" i="64"/>
  <c r="A1056" i="64"/>
  <c r="D1424" i="64"/>
  <c r="A1224" i="64"/>
  <c r="D842" i="64"/>
  <c r="A642" i="64"/>
  <c r="K93" i="12"/>
  <c r="M26" i="12"/>
  <c r="K48" i="12"/>
  <c r="L69" i="12"/>
  <c r="M90" i="12"/>
  <c r="K112" i="12"/>
  <c r="L133" i="12"/>
  <c r="M154" i="12"/>
  <c r="K176" i="12"/>
  <c r="L197" i="12"/>
  <c r="Q24" i="12"/>
  <c r="Q56" i="12"/>
  <c r="K27" i="12"/>
  <c r="L48" i="12"/>
  <c r="M69" i="12"/>
  <c r="K91" i="12"/>
  <c r="L112" i="12"/>
  <c r="M133" i="12"/>
  <c r="K155" i="12"/>
  <c r="L176" i="12"/>
  <c r="M197" i="12"/>
  <c r="P25" i="12"/>
  <c r="P57" i="12"/>
  <c r="L27" i="12"/>
  <c r="M48" i="12"/>
  <c r="K70" i="12"/>
  <c r="L91" i="12"/>
  <c r="M112" i="12"/>
  <c r="K134" i="12"/>
  <c r="L155" i="12"/>
  <c r="M176" i="12"/>
  <c r="K198" i="12"/>
  <c r="Q25" i="12"/>
  <c r="Q57" i="12"/>
  <c r="M27" i="12"/>
  <c r="K49" i="12"/>
  <c r="L70" i="12"/>
  <c r="M91" i="12"/>
  <c r="K113" i="12"/>
  <c r="L134" i="12"/>
  <c r="M155" i="12"/>
  <c r="K177" i="12"/>
  <c r="L198" i="12"/>
  <c r="P26" i="12"/>
  <c r="P58" i="12"/>
  <c r="K28" i="12"/>
  <c r="L49" i="12"/>
  <c r="M70" i="12"/>
  <c r="K92" i="12"/>
  <c r="L113" i="12"/>
  <c r="M134" i="12"/>
  <c r="K156" i="12"/>
  <c r="L177" i="12"/>
  <c r="M198" i="12"/>
  <c r="Q26" i="12"/>
  <c r="Q58" i="12"/>
  <c r="M9" i="12"/>
  <c r="K31" i="12"/>
  <c r="L52" i="12"/>
  <c r="M73" i="12"/>
  <c r="K95" i="12"/>
  <c r="L116" i="12"/>
  <c r="M137" i="12"/>
  <c r="K159" i="12"/>
  <c r="L180" i="12"/>
  <c r="M201" i="12"/>
  <c r="P31" i="12"/>
  <c r="P63" i="12"/>
  <c r="M12" i="12"/>
  <c r="K34" i="12"/>
  <c r="L55" i="12"/>
  <c r="M76" i="12"/>
  <c r="K98" i="12"/>
  <c r="L119" i="12"/>
  <c r="M140" i="12"/>
  <c r="K162" i="12"/>
  <c r="L183" i="12"/>
  <c r="M204" i="12"/>
  <c r="Q35" i="12"/>
  <c r="K24" i="12"/>
  <c r="L173" i="12"/>
  <c r="M173" i="12"/>
  <c r="M152" i="12"/>
  <c r="P60" i="12"/>
  <c r="K101" i="12"/>
  <c r="K125" i="12"/>
  <c r="L170" i="12"/>
  <c r="K109" i="12"/>
  <c r="L26" i="12"/>
  <c r="K197" i="12"/>
  <c r="O62" i="12"/>
  <c r="O29" i="12"/>
  <c r="O44" i="12"/>
  <c r="O59" i="12"/>
  <c r="O10" i="12"/>
  <c r="O25" i="12"/>
  <c r="O16" i="12"/>
  <c r="O47" i="12"/>
  <c r="L122" i="12"/>
  <c r="L146" i="12"/>
  <c r="K21" i="12"/>
  <c r="M191" i="12"/>
  <c r="L130" i="12"/>
  <c r="M47" i="12"/>
  <c r="P24" i="12"/>
  <c r="O54" i="12"/>
  <c r="O21" i="12"/>
  <c r="O36" i="12"/>
  <c r="O51" i="12"/>
  <c r="O66" i="12"/>
  <c r="O17" i="12"/>
  <c r="O63" i="12"/>
  <c r="O56" i="12"/>
  <c r="O15" i="12"/>
  <c r="M143" i="12"/>
  <c r="H4" i="34"/>
  <c r="M167" i="12"/>
  <c r="L42" i="12"/>
  <c r="P16" i="12"/>
  <c r="M151" i="12"/>
  <c r="K69" i="12"/>
  <c r="P56" i="12"/>
  <c r="O46" i="12"/>
  <c r="O13" i="12"/>
  <c r="O28" i="12"/>
  <c r="O43" i="12"/>
  <c r="O58" i="12"/>
  <c r="O9" i="12"/>
  <c r="O31" i="12"/>
  <c r="O24" i="12"/>
  <c r="O39" i="12"/>
  <c r="K165" i="12"/>
  <c r="L18" i="12"/>
  <c r="K189" i="12"/>
  <c r="M63" i="12"/>
  <c r="P48" i="12"/>
  <c r="I4" i="34"/>
  <c r="K173" i="12"/>
  <c r="L90" i="12"/>
  <c r="O38" i="12"/>
  <c r="O20" i="12"/>
  <c r="O35" i="12"/>
  <c r="O50" i="12"/>
  <c r="O65" i="12"/>
  <c r="O40" i="12"/>
  <c r="M15" i="12"/>
  <c r="L186" i="12"/>
  <c r="M39" i="12"/>
  <c r="P12" i="12"/>
  <c r="K85" i="12"/>
  <c r="M23" i="12"/>
  <c r="L194" i="12"/>
  <c r="M111" i="12"/>
  <c r="O30" i="12"/>
  <c r="O61" i="12"/>
  <c r="O12" i="12"/>
  <c r="O27" i="12"/>
  <c r="O42" i="12"/>
  <c r="O57" i="12"/>
  <c r="O55" i="12"/>
  <c r="O8" i="12"/>
  <c r="K37" i="12"/>
  <c r="P8" i="12"/>
  <c r="K61" i="12"/>
  <c r="P44" i="12"/>
  <c r="L106" i="12"/>
  <c r="K45" i="12"/>
  <c r="P20" i="12"/>
  <c r="K133" i="12"/>
  <c r="O22" i="12"/>
  <c r="O53" i="12"/>
  <c r="O19" i="12"/>
  <c r="O34" i="12"/>
  <c r="O49" i="12"/>
  <c r="O23" i="12"/>
  <c r="L58" i="12"/>
  <c r="P40" i="12"/>
  <c r="L82" i="12"/>
  <c r="M127" i="12"/>
  <c r="L66" i="12"/>
  <c r="P52" i="12"/>
  <c r="L154" i="12"/>
  <c r="M79" i="12"/>
  <c r="O14" i="12"/>
  <c r="O11" i="12"/>
  <c r="O32" i="12"/>
  <c r="M103" i="12"/>
  <c r="O45" i="12"/>
  <c r="O26" i="12"/>
  <c r="K149" i="12"/>
  <c r="M175" i="12"/>
  <c r="O60" i="12"/>
  <c r="O41" i="12"/>
  <c r="O52" i="12"/>
  <c r="W10" i="12"/>
  <c r="M87" i="12"/>
  <c r="O33" i="12"/>
  <c r="O37" i="12"/>
  <c r="O18" i="12"/>
  <c r="L93" i="12"/>
  <c r="Q28" i="12"/>
  <c r="L8" i="12"/>
  <c r="L136" i="12"/>
  <c r="K30" i="12"/>
  <c r="L179" i="12"/>
  <c r="L30" i="12"/>
  <c r="L158" i="12"/>
  <c r="M94" i="12"/>
  <c r="Q30" i="12"/>
  <c r="K119" i="12"/>
  <c r="X59" i="12"/>
  <c r="L15" i="12"/>
  <c r="L143" i="12"/>
  <c r="K152" i="12"/>
  <c r="K131" i="12"/>
  <c r="K174" i="12"/>
  <c r="K53" i="12"/>
  <c r="M50" i="12"/>
  <c r="L157" i="12"/>
  <c r="L72" i="12"/>
  <c r="L200" i="12"/>
  <c r="K94" i="12"/>
  <c r="Q29" i="12"/>
  <c r="K137" i="12"/>
  <c r="L9" i="12"/>
  <c r="L137" i="12"/>
  <c r="M33" i="12"/>
  <c r="M161" i="12"/>
  <c r="K58" i="12"/>
  <c r="K186" i="12"/>
  <c r="M119" i="12"/>
  <c r="L202" i="12"/>
  <c r="M31" i="12"/>
  <c r="D785" i="64"/>
  <c r="A585" i="64"/>
  <c r="D1376" i="64"/>
  <c r="A1176" i="64"/>
  <c r="D1344" i="64"/>
  <c r="A1144" i="64"/>
  <c r="D1312" i="64"/>
  <c r="A1112" i="64"/>
  <c r="D1280" i="64"/>
  <c r="A1080" i="64"/>
  <c r="D1248" i="64"/>
  <c r="A1048" i="64"/>
  <c r="D1416" i="64"/>
  <c r="A1216" i="64"/>
  <c r="D818" i="64"/>
  <c r="A618" i="64"/>
  <c r="P28" i="12"/>
  <c r="L50" i="12"/>
  <c r="M10" i="12"/>
  <c r="K32" i="12"/>
  <c r="L53" i="12"/>
  <c r="M74" i="12"/>
  <c r="K96" i="12"/>
  <c r="L117" i="12"/>
  <c r="M138" i="12"/>
  <c r="K160" i="12"/>
  <c r="L181" i="12"/>
  <c r="M202" i="12"/>
  <c r="Q32" i="12"/>
  <c r="Q64" i="12"/>
  <c r="Q192" i="12"/>
  <c r="K11" i="12"/>
  <c r="L32" i="12"/>
  <c r="M53" i="12"/>
  <c r="K75" i="12"/>
  <c r="L96" i="12"/>
  <c r="M117" i="12"/>
  <c r="K139" i="12"/>
  <c r="L160" i="12"/>
  <c r="M181" i="12"/>
  <c r="K203" i="12"/>
  <c r="P33" i="12"/>
  <c r="P65" i="12"/>
  <c r="L11" i="12"/>
  <c r="M32" i="12"/>
  <c r="K54" i="12"/>
  <c r="L75" i="12"/>
  <c r="M96" i="12"/>
  <c r="K118" i="12"/>
  <c r="L139" i="12"/>
  <c r="M160" i="12"/>
  <c r="K182" i="12"/>
  <c r="L203" i="12"/>
  <c r="Q33" i="12"/>
  <c r="Q65" i="12"/>
  <c r="M11" i="12"/>
  <c r="K33" i="12"/>
  <c r="L54" i="12"/>
  <c r="M75" i="12"/>
  <c r="K97" i="12"/>
  <c r="L118" i="12"/>
  <c r="M139" i="12"/>
  <c r="K161" i="12"/>
  <c r="L182" i="12"/>
  <c r="M203" i="12"/>
  <c r="P34" i="12"/>
  <c r="P66" i="12"/>
  <c r="K12" i="12"/>
  <c r="L33" i="12"/>
  <c r="M54" i="12"/>
  <c r="K76" i="12"/>
  <c r="L97" i="12"/>
  <c r="M118" i="12"/>
  <c r="K140" i="12"/>
  <c r="L161" i="12"/>
  <c r="M182" i="12"/>
  <c r="K204" i="12"/>
  <c r="Q34" i="12"/>
  <c r="Q66" i="12"/>
  <c r="K15" i="12"/>
  <c r="L36" i="12"/>
  <c r="M57" i="12"/>
  <c r="K79" i="12"/>
  <c r="L100" i="12"/>
  <c r="M121" i="12"/>
  <c r="K143" i="12"/>
  <c r="L164" i="12"/>
  <c r="M185" i="12"/>
  <c r="P7" i="12"/>
  <c r="P39" i="12"/>
  <c r="G3" i="34"/>
  <c r="K18" i="12"/>
  <c r="L39" i="12"/>
  <c r="M60" i="12"/>
  <c r="K82" i="12"/>
  <c r="L103" i="12"/>
  <c r="M124" i="12"/>
  <c r="K146" i="12"/>
  <c r="L167" i="12"/>
  <c r="M188" i="12"/>
  <c r="Q11" i="12"/>
  <c r="Q43" i="12"/>
  <c r="O7" i="12"/>
  <c r="O64" i="12"/>
  <c r="D945" i="64"/>
  <c r="A745" i="64"/>
  <c r="M130" i="12"/>
  <c r="L88" i="12"/>
  <c r="M88" i="12"/>
  <c r="D881" i="64"/>
  <c r="A681" i="64"/>
  <c r="M71" i="12"/>
  <c r="K72" i="12"/>
  <c r="K200" i="12"/>
  <c r="M93" i="12"/>
  <c r="P29" i="12"/>
  <c r="L115" i="12"/>
  <c r="Q61" i="12"/>
  <c r="L94" i="12"/>
  <c r="P30" i="12"/>
  <c r="L73" i="12"/>
  <c r="L201" i="12"/>
  <c r="K55" i="12"/>
  <c r="K183" i="12"/>
  <c r="L79" i="12"/>
  <c r="Q7" i="12"/>
  <c r="L98" i="12"/>
  <c r="D817" i="64"/>
  <c r="A617" i="64"/>
  <c r="K181" i="12"/>
  <c r="L10" i="12"/>
  <c r="M199" i="12"/>
  <c r="K29" i="12"/>
  <c r="G4" i="34"/>
  <c r="L13" i="12"/>
  <c r="M34" i="12"/>
  <c r="K56" i="12"/>
  <c r="L77" i="12"/>
  <c r="M98" i="12"/>
  <c r="K120" i="12"/>
  <c r="L141" i="12"/>
  <c r="M162" i="12"/>
  <c r="K184" i="12"/>
  <c r="L205" i="12"/>
  <c r="Q36" i="12"/>
  <c r="M13" i="12"/>
  <c r="K35" i="12"/>
  <c r="L56" i="12"/>
  <c r="M77" i="12"/>
  <c r="K99" i="12"/>
  <c r="L120" i="12"/>
  <c r="M141" i="12"/>
  <c r="K163" i="12"/>
  <c r="L184" i="12"/>
  <c r="M205" i="12"/>
  <c r="P37" i="12"/>
  <c r="K14" i="12"/>
  <c r="L35" i="12"/>
  <c r="M56" i="12"/>
  <c r="K78" i="12"/>
  <c r="L99" i="12"/>
  <c r="M120" i="12"/>
  <c r="K142" i="12"/>
  <c r="L163" i="12"/>
  <c r="M184" i="12"/>
  <c r="K206" i="12"/>
  <c r="Q37" i="12"/>
  <c r="L14" i="12"/>
  <c r="M35" i="12"/>
  <c r="K57" i="12"/>
  <c r="L78" i="12"/>
  <c r="M99" i="12"/>
  <c r="K121" i="12"/>
  <c r="L142" i="12"/>
  <c r="M163" i="12"/>
  <c r="K185" i="12"/>
  <c r="L206" i="12"/>
  <c r="P38" i="12"/>
  <c r="M14" i="12"/>
  <c r="K36" i="12"/>
  <c r="L57" i="12"/>
  <c r="M78" i="12"/>
  <c r="K100" i="12"/>
  <c r="L121" i="12"/>
  <c r="M142" i="12"/>
  <c r="K164" i="12"/>
  <c r="L185" i="12"/>
  <c r="M206" i="12"/>
  <c r="Q38" i="12"/>
  <c r="Q102" i="12"/>
  <c r="M17" i="12"/>
  <c r="K39" i="12"/>
  <c r="L60" i="12"/>
  <c r="M81" i="12"/>
  <c r="K103" i="12"/>
  <c r="L124" i="12"/>
  <c r="M145" i="12"/>
  <c r="K167" i="12"/>
  <c r="L188" i="12"/>
  <c r="P11" i="12"/>
  <c r="P43" i="12"/>
  <c r="M20" i="12"/>
  <c r="K42" i="12"/>
  <c r="L63" i="12"/>
  <c r="M84" i="12"/>
  <c r="K106" i="12"/>
  <c r="L127" i="12"/>
  <c r="M148" i="12"/>
  <c r="K170" i="12"/>
  <c r="L191" i="12"/>
  <c r="Q15" i="12"/>
  <c r="Q47" i="12"/>
  <c r="D796" i="64"/>
  <c r="A596" i="64"/>
  <c r="D964" i="64"/>
  <c r="A764" i="64"/>
  <c r="D932" i="64"/>
  <c r="A732" i="64"/>
  <c r="D900" i="64"/>
  <c r="A700" i="64"/>
  <c r="D868" i="64"/>
  <c r="A668" i="64"/>
  <c r="D836" i="64"/>
  <c r="A636" i="64"/>
  <c r="D894" i="64"/>
  <c r="A694" i="64"/>
  <c r="M66" i="12"/>
  <c r="Q52" i="12"/>
  <c r="M45" i="12"/>
  <c r="K195" i="12"/>
  <c r="K110" i="12"/>
  <c r="K141" i="12"/>
  <c r="M114" i="12"/>
  <c r="K51" i="12"/>
  <c r="M157" i="12"/>
  <c r="M8" i="12"/>
  <c r="M136" i="12"/>
  <c r="M51" i="12"/>
  <c r="M179" i="12"/>
  <c r="K116" i="12"/>
  <c r="Q62" i="12"/>
  <c r="L12" i="12"/>
  <c r="L140" i="12"/>
  <c r="M36" i="12"/>
  <c r="M164" i="12"/>
  <c r="K77" i="12"/>
  <c r="P192" i="12"/>
  <c r="M159" i="12"/>
  <c r="D1400" i="64"/>
  <c r="A1200" i="64"/>
  <c r="D1368" i="64"/>
  <c r="A1168" i="64"/>
  <c r="D1336" i="64"/>
  <c r="A1136" i="64"/>
  <c r="D1304" i="64"/>
  <c r="A1104" i="64"/>
  <c r="D1272" i="64"/>
  <c r="A1072" i="64"/>
  <c r="D1240" i="64"/>
  <c r="A1040" i="64"/>
  <c r="D1408" i="64"/>
  <c r="A1208" i="64"/>
  <c r="D806" i="64"/>
  <c r="A606" i="64"/>
  <c r="L178" i="12"/>
  <c r="M7" i="12"/>
  <c r="K16" i="12"/>
  <c r="L37" i="12"/>
  <c r="M58" i="12"/>
  <c r="K80" i="12"/>
  <c r="L101" i="12"/>
  <c r="M122" i="12"/>
  <c r="K144" i="12"/>
  <c r="L165" i="12"/>
  <c r="M186" i="12"/>
  <c r="Q8" i="12"/>
  <c r="Q40" i="12"/>
  <c r="L16" i="12"/>
  <c r="M37" i="12"/>
  <c r="K59" i="12"/>
  <c r="L80" i="12"/>
  <c r="M101" i="12"/>
  <c r="K123" i="12"/>
  <c r="L144" i="12"/>
  <c r="M165" i="12"/>
  <c r="K187" i="12"/>
  <c r="P9" i="12"/>
  <c r="P41" i="12"/>
  <c r="M16" i="12"/>
  <c r="K38" i="12"/>
  <c r="L59" i="12"/>
  <c r="M80" i="12"/>
  <c r="K102" i="12"/>
  <c r="L123" i="12"/>
  <c r="M144" i="12"/>
  <c r="K166" i="12"/>
  <c r="L187" i="12"/>
  <c r="Q9" i="12"/>
  <c r="Q41" i="12"/>
  <c r="K17" i="12"/>
  <c r="L38" i="12"/>
  <c r="M59" i="12"/>
  <c r="K81" i="12"/>
  <c r="L102" i="12"/>
  <c r="M123" i="12"/>
  <c r="K145" i="12"/>
  <c r="L166" i="12"/>
  <c r="M187" i="12"/>
  <c r="P10" i="12"/>
  <c r="P42" i="12"/>
  <c r="P106" i="12"/>
  <c r="L17" i="12"/>
  <c r="M38" i="12"/>
  <c r="K60" i="12"/>
  <c r="L81" i="12"/>
  <c r="M102" i="12"/>
  <c r="K124" i="12"/>
  <c r="L145" i="12"/>
  <c r="M166" i="12"/>
  <c r="K188" i="12"/>
  <c r="Q10" i="12"/>
  <c r="Q42" i="12"/>
  <c r="L20" i="12"/>
  <c r="M41" i="12"/>
  <c r="K63" i="12"/>
  <c r="L84" i="12"/>
  <c r="M105" i="12"/>
  <c r="K127" i="12"/>
  <c r="L148" i="12"/>
  <c r="M169" i="12"/>
  <c r="K191" i="12"/>
  <c r="P15" i="12"/>
  <c r="P47" i="12"/>
  <c r="I3" i="34"/>
  <c r="L23" i="12"/>
  <c r="M44" i="12"/>
  <c r="K66" i="12"/>
  <c r="L87" i="12"/>
  <c r="M108" i="12"/>
  <c r="K130" i="12"/>
  <c r="L151" i="12"/>
  <c r="M172" i="12"/>
  <c r="K194" i="12"/>
  <c r="Q19" i="12"/>
  <c r="Q51" i="12"/>
  <c r="M194" i="12"/>
  <c r="M109" i="12"/>
  <c r="L67" i="12"/>
  <c r="Q53" i="12"/>
  <c r="L29" i="12"/>
  <c r="M178" i="12"/>
  <c r="M29" i="12"/>
  <c r="K179" i="12"/>
  <c r="M72" i="12"/>
  <c r="M200" i="12"/>
  <c r="K9" i="12"/>
  <c r="M115" i="12"/>
  <c r="P62" i="12"/>
  <c r="M30" i="12"/>
  <c r="M158" i="12"/>
  <c r="L76" i="12"/>
  <c r="L204" i="12"/>
  <c r="M100" i="12"/>
  <c r="Q39" i="12"/>
  <c r="P36" i="12"/>
  <c r="M55" i="12"/>
  <c r="L138" i="12"/>
  <c r="K157" i="12"/>
  <c r="M18" i="12"/>
  <c r="K40" i="12"/>
  <c r="L61" i="12"/>
  <c r="M82" i="12"/>
  <c r="K104" i="12"/>
  <c r="L125" i="12"/>
  <c r="M146" i="12"/>
  <c r="K168" i="12"/>
  <c r="L189" i="12"/>
  <c r="Q12" i="12"/>
  <c r="Q44" i="12"/>
  <c r="K19" i="12"/>
  <c r="L40" i="12"/>
  <c r="M61" i="12"/>
  <c r="K83" i="12"/>
  <c r="L104" i="12"/>
  <c r="M125" i="12"/>
  <c r="K147" i="12"/>
  <c r="L168" i="12"/>
  <c r="M189" i="12"/>
  <c r="P13" i="12"/>
  <c r="P45" i="12"/>
  <c r="L19" i="12"/>
  <c r="M40" i="12"/>
  <c r="K62" i="12"/>
  <c r="L83" i="12"/>
  <c r="M104" i="12"/>
  <c r="K126" i="12"/>
  <c r="L147" i="12"/>
  <c r="M168" i="12"/>
  <c r="K190" i="12"/>
  <c r="Q13" i="12"/>
  <c r="Q45" i="12"/>
  <c r="Y37" i="12"/>
  <c r="M19" i="12"/>
  <c r="K41" i="12"/>
  <c r="L62" i="12"/>
  <c r="M83" i="12"/>
  <c r="K105" i="12"/>
  <c r="L126" i="12"/>
  <c r="M147" i="12"/>
  <c r="K169" i="12"/>
  <c r="L190" i="12"/>
  <c r="P14" i="12"/>
  <c r="P46" i="12"/>
  <c r="P206" i="12"/>
  <c r="K20" i="12"/>
  <c r="L41" i="12"/>
  <c r="M62" i="12"/>
  <c r="K84" i="12"/>
  <c r="L105" i="12"/>
  <c r="M126" i="12"/>
  <c r="K148" i="12"/>
  <c r="L169" i="12"/>
  <c r="M190" i="12"/>
  <c r="Q14" i="12"/>
  <c r="Q46" i="12"/>
  <c r="Q174" i="12"/>
  <c r="H3" i="34"/>
  <c r="K23" i="12"/>
  <c r="L44" i="12"/>
  <c r="M65" i="12"/>
  <c r="K87" i="12"/>
  <c r="L108" i="12"/>
  <c r="M129" i="12"/>
  <c r="K151" i="12"/>
  <c r="L172" i="12"/>
  <c r="M193" i="12"/>
  <c r="P19" i="12"/>
  <c r="P51" i="12"/>
  <c r="P147" i="12"/>
  <c r="K26" i="12"/>
  <c r="L47" i="12"/>
  <c r="M68" i="12"/>
  <c r="K90" i="12"/>
  <c r="L111" i="12"/>
  <c r="M132" i="12"/>
  <c r="K154" i="12"/>
  <c r="L175" i="12"/>
  <c r="M196" i="12"/>
  <c r="Q23" i="12"/>
  <c r="Q55" i="12"/>
  <c r="Q119" i="12"/>
  <c r="O135" i="12"/>
  <c r="K88" i="12"/>
  <c r="L152" i="12"/>
  <c r="L131" i="12"/>
  <c r="P32" i="12"/>
  <c r="K136" i="12"/>
  <c r="Q60" i="12"/>
  <c r="Y52" i="12"/>
  <c r="K115" i="12"/>
  <c r="P61" i="12"/>
  <c r="L51" i="12"/>
  <c r="K158" i="12"/>
  <c r="K73" i="12"/>
  <c r="K201" i="12"/>
  <c r="K52" i="12"/>
  <c r="K180" i="12"/>
  <c r="M97" i="12"/>
  <c r="P35" i="12"/>
  <c r="K122" i="12"/>
  <c r="Q71" i="12"/>
  <c r="K205" i="12"/>
  <c r="L34" i="12"/>
  <c r="K117" i="12"/>
  <c r="D1392" i="64"/>
  <c r="A1192" i="64"/>
  <c r="D1360" i="64"/>
  <c r="A1160" i="64"/>
  <c r="D1328" i="64"/>
  <c r="A1128" i="64"/>
  <c r="D1296" i="64"/>
  <c r="A1096" i="64"/>
  <c r="D1264" i="64"/>
  <c r="A1064" i="64"/>
  <c r="D1432" i="64"/>
  <c r="A1232" i="64"/>
  <c r="D858" i="64"/>
  <c r="A658" i="64"/>
  <c r="P156" i="12"/>
  <c r="M135" i="12"/>
  <c r="L21" i="12"/>
  <c r="M42" i="12"/>
  <c r="K64" i="12"/>
  <c r="L85" i="12"/>
  <c r="M106" i="12"/>
  <c r="K128" i="12"/>
  <c r="L149" i="12"/>
  <c r="M170" i="12"/>
  <c r="K192" i="12"/>
  <c r="Q16" i="12"/>
  <c r="Q48" i="12"/>
  <c r="Q144" i="12"/>
  <c r="M21" i="12"/>
  <c r="K43" i="12"/>
  <c r="L64" i="12"/>
  <c r="M85" i="12"/>
  <c r="K107" i="12"/>
  <c r="L128" i="12"/>
  <c r="M149" i="12"/>
  <c r="K171" i="12"/>
  <c r="L192" i="12"/>
  <c r="P17" i="12"/>
  <c r="P49" i="12"/>
  <c r="P113" i="12"/>
  <c r="K22" i="12"/>
  <c r="L43" i="12"/>
  <c r="M64" i="12"/>
  <c r="K86" i="12"/>
  <c r="L107" i="12"/>
  <c r="M128" i="12"/>
  <c r="K150" i="12"/>
  <c r="L171" i="12"/>
  <c r="M192" i="12"/>
  <c r="Q17" i="12"/>
  <c r="Q49" i="12"/>
  <c r="Q81" i="12"/>
  <c r="L22" i="12"/>
  <c r="M43" i="12"/>
  <c r="K65" i="12"/>
  <c r="L86" i="12"/>
  <c r="M107" i="12"/>
  <c r="K129" i="12"/>
  <c r="L150" i="12"/>
  <c r="M171" i="12"/>
  <c r="K193" i="12"/>
  <c r="P18" i="12"/>
  <c r="P50" i="12"/>
  <c r="M22" i="12"/>
  <c r="K44" i="12"/>
  <c r="L65" i="12"/>
  <c r="M86" i="12"/>
  <c r="K108" i="12"/>
  <c r="L129" i="12"/>
  <c r="M150" i="12"/>
  <c r="K172" i="12"/>
  <c r="L193" i="12"/>
  <c r="Q18" i="12"/>
  <c r="Q50" i="12"/>
  <c r="M25" i="12"/>
  <c r="K47" i="12"/>
  <c r="L68" i="12"/>
  <c r="M89" i="12"/>
  <c r="K111" i="12"/>
  <c r="L132" i="12"/>
  <c r="M153" i="12"/>
  <c r="K175" i="12"/>
  <c r="L196" i="12"/>
  <c r="P23" i="12"/>
  <c r="P55" i="12"/>
  <c r="P183" i="12"/>
  <c r="X47" i="12"/>
  <c r="L7" i="12"/>
  <c r="M28" i="12"/>
  <c r="K50" i="12"/>
  <c r="L71" i="12"/>
  <c r="M92" i="12"/>
  <c r="K114" i="12"/>
  <c r="L135" i="12"/>
  <c r="M156" i="12"/>
  <c r="K178" i="12"/>
  <c r="L199" i="12"/>
  <c r="Q27" i="12"/>
  <c r="Q59" i="12"/>
  <c r="Q155" i="12"/>
  <c r="Y19" i="12"/>
  <c r="O48" i="12"/>
  <c r="D797" i="64"/>
  <c r="A597" i="64"/>
  <c r="D965" i="64"/>
  <c r="A765" i="64"/>
  <c r="D933" i="64"/>
  <c r="A733" i="64"/>
  <c r="D901" i="64"/>
  <c r="A701" i="64"/>
  <c r="D869" i="64"/>
  <c r="A669" i="64"/>
  <c r="D837" i="64"/>
  <c r="A637" i="64"/>
  <c r="D805" i="64"/>
  <c r="A605" i="64"/>
  <c r="D810" i="64"/>
  <c r="A610" i="64"/>
  <c r="D783" i="64"/>
  <c r="A583" i="64"/>
  <c r="D951" i="64"/>
  <c r="A751" i="64"/>
  <c r="D919" i="64"/>
  <c r="A719" i="64"/>
  <c r="D887" i="64"/>
  <c r="A687" i="64"/>
  <c r="D855" i="64"/>
  <c r="A655" i="64"/>
  <c r="D823" i="64"/>
  <c r="A623" i="64"/>
  <c r="D886" i="64"/>
  <c r="A686" i="64"/>
  <c r="D937" i="64"/>
  <c r="A737" i="64"/>
  <c r="D794" i="64"/>
  <c r="A594" i="64"/>
  <c r="D962" i="64"/>
  <c r="A762" i="64"/>
  <c r="D930" i="64"/>
  <c r="A730" i="64"/>
  <c r="D898" i="64"/>
  <c r="A698" i="64"/>
  <c r="D826" i="64"/>
  <c r="A626" i="64"/>
  <c r="D793" i="64"/>
  <c r="A593" i="64"/>
  <c r="D905" i="64"/>
  <c r="A705" i="64"/>
  <c r="D782" i="64"/>
  <c r="A582" i="64"/>
  <c r="D950" i="64"/>
  <c r="A750" i="64"/>
  <c r="D918" i="64"/>
  <c r="A718" i="64"/>
  <c r="D822" i="64"/>
  <c r="A622" i="64"/>
  <c r="D921" i="64"/>
  <c r="A721" i="64"/>
  <c r="D833" i="64"/>
  <c r="A633" i="64"/>
  <c r="D789" i="64"/>
  <c r="A589" i="64"/>
  <c r="D957" i="64"/>
  <c r="A757" i="64"/>
  <c r="D925" i="64"/>
  <c r="A725" i="64"/>
  <c r="D893" i="64"/>
  <c r="A693" i="64"/>
  <c r="D861" i="64"/>
  <c r="A661" i="64"/>
  <c r="D829" i="64"/>
  <c r="A629" i="64"/>
  <c r="D866" i="64"/>
  <c r="A666" i="64"/>
  <c r="D777" i="64"/>
  <c r="A577" i="64"/>
  <c r="D775" i="64"/>
  <c r="A575" i="64"/>
  <c r="D943" i="64"/>
  <c r="A743" i="64"/>
  <c r="D911" i="64"/>
  <c r="A711" i="64"/>
  <c r="D879" i="64"/>
  <c r="A679" i="64"/>
  <c r="D847" i="64"/>
  <c r="A647" i="64"/>
  <c r="D815" i="64"/>
  <c r="A615" i="64"/>
  <c r="D862" i="64"/>
  <c r="A662" i="64"/>
  <c r="D788" i="64"/>
  <c r="A588" i="64"/>
  <c r="D956" i="64"/>
  <c r="A756" i="64"/>
  <c r="D924" i="64"/>
  <c r="A724" i="64"/>
  <c r="D892" i="64"/>
  <c r="A692" i="64"/>
  <c r="D860" i="64"/>
  <c r="A660" i="64"/>
  <c r="D828" i="64"/>
  <c r="A628" i="64"/>
  <c r="D870" i="64"/>
  <c r="A670" i="64"/>
  <c r="D729" i="64"/>
  <c r="A529" i="64"/>
  <c r="D873" i="64"/>
  <c r="A673" i="64"/>
  <c r="D786" i="64"/>
  <c r="A586" i="64"/>
  <c r="D954" i="64"/>
  <c r="A754" i="64"/>
  <c r="D922" i="64"/>
  <c r="A722" i="64"/>
  <c r="D890" i="64"/>
  <c r="A690" i="64"/>
  <c r="D830" i="64"/>
  <c r="A630" i="64"/>
  <c r="D665" i="64"/>
  <c r="A465" i="64"/>
  <c r="D841" i="64"/>
  <c r="A641" i="64"/>
  <c r="D774" i="64"/>
  <c r="A574" i="64"/>
  <c r="D942" i="64"/>
  <c r="A742" i="64"/>
  <c r="D910" i="64"/>
  <c r="A710" i="64"/>
  <c r="D857" i="64"/>
  <c r="A657" i="64"/>
  <c r="D913" i="64"/>
  <c r="A713" i="64"/>
  <c r="D781" i="64"/>
  <c r="A581" i="64"/>
  <c r="D949" i="64"/>
  <c r="A749" i="64"/>
  <c r="D917" i="64"/>
  <c r="A717" i="64"/>
  <c r="D885" i="64"/>
  <c r="A685" i="64"/>
  <c r="D853" i="64"/>
  <c r="A653" i="64"/>
  <c r="D821" i="64"/>
  <c r="A621" i="64"/>
  <c r="D850" i="64"/>
  <c r="A650" i="64"/>
  <c r="D799" i="64"/>
  <c r="A599" i="64"/>
  <c r="D967" i="64"/>
  <c r="A767" i="64"/>
  <c r="D935" i="64"/>
  <c r="A735" i="64"/>
  <c r="D903" i="64"/>
  <c r="A703" i="64"/>
  <c r="D871" i="64"/>
  <c r="A671" i="64"/>
  <c r="D839" i="64"/>
  <c r="A639" i="64"/>
  <c r="D807" i="64"/>
  <c r="A607" i="64"/>
  <c r="D838" i="64"/>
  <c r="A638" i="64"/>
  <c r="D780" i="64"/>
  <c r="A580" i="64"/>
  <c r="D948" i="64"/>
  <c r="A748" i="64"/>
  <c r="D916" i="64"/>
  <c r="A716" i="64"/>
  <c r="D884" i="64"/>
  <c r="A684" i="64"/>
  <c r="D852" i="64"/>
  <c r="A652" i="64"/>
  <c r="D820" i="64"/>
  <c r="A620" i="64"/>
  <c r="D846" i="64"/>
  <c r="A646" i="64"/>
  <c r="D953" i="64"/>
  <c r="A753" i="64"/>
  <c r="D809" i="64"/>
  <c r="A609" i="64"/>
  <c r="D778" i="64"/>
  <c r="A578" i="64"/>
  <c r="D946" i="64"/>
  <c r="A746" i="64"/>
  <c r="D914" i="64"/>
  <c r="A714" i="64"/>
  <c r="D882" i="64"/>
  <c r="A682" i="64"/>
  <c r="D798" i="64"/>
  <c r="A598" i="64"/>
  <c r="D966" i="64"/>
  <c r="A766" i="64"/>
  <c r="D934" i="64"/>
  <c r="A734" i="64"/>
  <c r="D878" i="64"/>
  <c r="A678" i="64"/>
  <c r="D849" i="64"/>
  <c r="A649" i="64"/>
  <c r="D897" i="64"/>
  <c r="A697" i="64"/>
  <c r="D773" i="64"/>
  <c r="A573" i="64"/>
  <c r="D941" i="64"/>
  <c r="A741" i="64"/>
  <c r="D909" i="64"/>
  <c r="A709" i="64"/>
  <c r="D877" i="64"/>
  <c r="A677" i="64"/>
  <c r="D845" i="64"/>
  <c r="A645" i="64"/>
  <c r="D813" i="64"/>
  <c r="A613" i="64"/>
  <c r="D834" i="64"/>
  <c r="A634" i="64"/>
  <c r="D791" i="64"/>
  <c r="A591" i="64"/>
  <c r="D959" i="64"/>
  <c r="A759" i="64"/>
  <c r="D927" i="64"/>
  <c r="A727" i="64"/>
  <c r="D895" i="64"/>
  <c r="A695" i="64"/>
  <c r="D863" i="64"/>
  <c r="A663" i="64"/>
  <c r="D831" i="64"/>
  <c r="A631" i="64"/>
  <c r="D902" i="64"/>
  <c r="A702" i="64"/>
  <c r="D814" i="64"/>
  <c r="A614" i="64"/>
  <c r="D804" i="64"/>
  <c r="A604" i="64"/>
  <c r="D772" i="64"/>
  <c r="A572" i="64"/>
  <c r="D940" i="64"/>
  <c r="A740" i="64"/>
  <c r="D908" i="64"/>
  <c r="A708" i="64"/>
  <c r="D876" i="64"/>
  <c r="A676" i="64"/>
  <c r="D844" i="64"/>
  <c r="A644" i="64"/>
  <c r="D812" i="64"/>
  <c r="A612" i="64"/>
  <c r="D825" i="64"/>
  <c r="A625" i="64"/>
  <c r="D1001" i="64"/>
  <c r="A801" i="64"/>
  <c r="D802" i="64"/>
  <c r="A602" i="64"/>
  <c r="D770" i="64"/>
  <c r="A570" i="64"/>
  <c r="Y10" i="12" s="1"/>
  <c r="D938" i="64"/>
  <c r="A738" i="64"/>
  <c r="D906" i="64"/>
  <c r="A706" i="64"/>
  <c r="D874" i="64"/>
  <c r="A674" i="64"/>
  <c r="D969" i="64"/>
  <c r="A769" i="64"/>
  <c r="D790" i="64"/>
  <c r="A590" i="64"/>
  <c r="D958" i="64"/>
  <c r="A758" i="64"/>
  <c r="D926" i="64"/>
  <c r="A726" i="64"/>
  <c r="D854" i="64"/>
  <c r="A654" i="64"/>
  <c r="D961" i="64"/>
  <c r="A761" i="64"/>
  <c r="D889" i="64"/>
  <c r="A689" i="64"/>
  <c r="D1201" i="64" l="1"/>
  <c r="A1001" i="64"/>
  <c r="D1077" i="64"/>
  <c r="A877" i="64"/>
  <c r="D1146" i="64"/>
  <c r="A946" i="64"/>
  <c r="D1135" i="64"/>
  <c r="A935" i="64"/>
  <c r="D1154" i="64"/>
  <c r="A954" i="64"/>
  <c r="D1143" i="64"/>
  <c r="A943" i="64"/>
  <c r="D1022" i="64"/>
  <c r="A822" i="64"/>
  <c r="D1119" i="64"/>
  <c r="A919" i="64"/>
  <c r="D1025" i="64"/>
  <c r="A825" i="64"/>
  <c r="D1014" i="64"/>
  <c r="A814" i="64"/>
  <c r="D1049" i="64"/>
  <c r="A849" i="64"/>
  <c r="D1148" i="64"/>
  <c r="A948" i="64"/>
  <c r="D981" i="64"/>
  <c r="A781" i="64"/>
  <c r="D1030" i="64"/>
  <c r="A830" i="64"/>
  <c r="D1156" i="64"/>
  <c r="A956" i="64"/>
  <c r="D1047" i="64"/>
  <c r="A847" i="64"/>
  <c r="D989" i="64"/>
  <c r="A789" i="64"/>
  <c r="D1037" i="64"/>
  <c r="A837" i="64"/>
  <c r="D1126" i="64"/>
  <c r="A926" i="64"/>
  <c r="D1074" i="64"/>
  <c r="A874" i="64"/>
  <c r="D1002" i="64"/>
  <c r="A802" i="64"/>
  <c r="D1044" i="64"/>
  <c r="A844" i="64"/>
  <c r="D972" i="64"/>
  <c r="A772" i="64"/>
  <c r="D1031" i="64"/>
  <c r="A831" i="64"/>
  <c r="D1159" i="64"/>
  <c r="A959" i="64"/>
  <c r="D1045" i="64"/>
  <c r="A845" i="64"/>
  <c r="D973" i="64"/>
  <c r="A773" i="64"/>
  <c r="D1134" i="64"/>
  <c r="A934" i="64"/>
  <c r="D1114" i="64"/>
  <c r="A914" i="64"/>
  <c r="D1153" i="64"/>
  <c r="A953" i="64"/>
  <c r="D1084" i="64"/>
  <c r="A884" i="64"/>
  <c r="D1038" i="64"/>
  <c r="A838" i="64"/>
  <c r="D1103" i="64"/>
  <c r="A903" i="64"/>
  <c r="D1050" i="64"/>
  <c r="A850" i="64"/>
  <c r="D1117" i="64"/>
  <c r="A917" i="64"/>
  <c r="D1057" i="64"/>
  <c r="A857" i="64"/>
  <c r="D1041" i="64"/>
  <c r="A841" i="64"/>
  <c r="D1122" i="64"/>
  <c r="A922" i="64"/>
  <c r="D929" i="64"/>
  <c r="A729" i="64"/>
  <c r="D1092" i="64"/>
  <c r="A892" i="64"/>
  <c r="D1062" i="64"/>
  <c r="A862" i="64"/>
  <c r="D1111" i="64"/>
  <c r="A911" i="64"/>
  <c r="D1066" i="64"/>
  <c r="A866" i="64"/>
  <c r="D1125" i="64"/>
  <c r="A925" i="64"/>
  <c r="D1121" i="64"/>
  <c r="A921" i="64"/>
  <c r="D982" i="64"/>
  <c r="A782" i="64"/>
  <c r="D1098" i="64"/>
  <c r="A898" i="64"/>
  <c r="D1137" i="64"/>
  <c r="A937" i="64"/>
  <c r="D1087" i="64"/>
  <c r="A887" i="64"/>
  <c r="D1010" i="64"/>
  <c r="A810" i="64"/>
  <c r="D1101" i="64"/>
  <c r="A901" i="64"/>
  <c r="Q82" i="12"/>
  <c r="P114" i="12"/>
  <c r="Q145" i="12"/>
  <c r="P177" i="12"/>
  <c r="Y8" i="12"/>
  <c r="X27" i="12"/>
  <c r="Q183" i="12"/>
  <c r="X11" i="12"/>
  <c r="Y38" i="12"/>
  <c r="P77" i="12"/>
  <c r="Q108" i="12"/>
  <c r="Y44" i="12"/>
  <c r="Q200" i="12"/>
  <c r="P197" i="12"/>
  <c r="Q139" i="12"/>
  <c r="X26" i="12"/>
  <c r="Q124" i="12"/>
  <c r="P96" i="12"/>
  <c r="X28" i="12"/>
  <c r="P182" i="12"/>
  <c r="P155" i="12"/>
  <c r="P187" i="12"/>
  <c r="Q88" i="12"/>
  <c r="X50" i="12"/>
  <c r="Y18" i="12"/>
  <c r="F5" i="34"/>
  <c r="P191" i="12"/>
  <c r="Q163" i="12"/>
  <c r="P104" i="12"/>
  <c r="P116" i="12"/>
  <c r="W36" i="12"/>
  <c r="W17" i="12"/>
  <c r="O100" i="12"/>
  <c r="W58" i="12"/>
  <c r="O81" i="12"/>
  <c r="W20" i="12"/>
  <c r="X46" i="12"/>
  <c r="X19" i="12"/>
  <c r="X51" i="12"/>
  <c r="P196" i="12"/>
  <c r="Q120" i="12"/>
  <c r="P89" i="12"/>
  <c r="Y50" i="12"/>
  <c r="X23" i="12"/>
  <c r="Q195" i="12"/>
  <c r="Q181" i="12"/>
  <c r="O172" i="12"/>
  <c r="O153" i="12"/>
  <c r="X40" i="12"/>
  <c r="W13" i="12"/>
  <c r="O194" i="12"/>
  <c r="O156" i="12"/>
  <c r="O137" i="12"/>
  <c r="W8" i="12"/>
  <c r="I5" i="34"/>
  <c r="Q118" i="12"/>
  <c r="P92" i="12"/>
  <c r="Q152" i="12"/>
  <c r="P121" i="12"/>
  <c r="Q89" i="12"/>
  <c r="X55" i="12"/>
  <c r="Y27" i="12"/>
  <c r="O108" i="12"/>
  <c r="W66" i="12"/>
  <c r="O89" i="12"/>
  <c r="O95" i="12"/>
  <c r="O149" i="12"/>
  <c r="O130" i="12"/>
  <c r="W24" i="12"/>
  <c r="O151" i="12"/>
  <c r="O104" i="12"/>
  <c r="O92" i="12"/>
  <c r="W50" i="12"/>
  <c r="O73" i="12"/>
  <c r="P124" i="12"/>
  <c r="Q86" i="12"/>
  <c r="Q116" i="12"/>
  <c r="Q182" i="12"/>
  <c r="Q95" i="12"/>
  <c r="Q184" i="12"/>
  <c r="P153" i="12"/>
  <c r="Q121" i="12"/>
  <c r="P90" i="12"/>
  <c r="Y59" i="12"/>
  <c r="P164" i="12"/>
  <c r="X8" i="12"/>
  <c r="W21" i="12"/>
  <c r="O202" i="12"/>
  <c r="P172" i="12"/>
  <c r="W46" i="12"/>
  <c r="O85" i="12"/>
  <c r="W43" i="12"/>
  <c r="O205" i="12"/>
  <c r="O186" i="12"/>
  <c r="Q150" i="12"/>
  <c r="Q127" i="12"/>
  <c r="Y46" i="12"/>
  <c r="Q159" i="12"/>
  <c r="Y16" i="12"/>
  <c r="P185" i="12"/>
  <c r="Q153" i="12"/>
  <c r="P122" i="12"/>
  <c r="Q90" i="12"/>
  <c r="O103" i="12"/>
  <c r="X13" i="12"/>
  <c r="O157" i="12"/>
  <c r="O138" i="12"/>
  <c r="W56" i="12"/>
  <c r="O183" i="12"/>
  <c r="O136" i="12"/>
  <c r="O182" i="12"/>
  <c r="O179" i="12"/>
  <c r="Y14" i="12"/>
  <c r="Q191" i="12"/>
  <c r="P86" i="12"/>
  <c r="Y48" i="12"/>
  <c r="X17" i="12"/>
  <c r="O71" i="12"/>
  <c r="Q185" i="12"/>
  <c r="P154" i="12"/>
  <c r="Q122" i="12"/>
  <c r="P95" i="12"/>
  <c r="Q67" i="12"/>
  <c r="P140" i="12"/>
  <c r="W54" i="12"/>
  <c r="O93" i="12"/>
  <c r="W51" i="12"/>
  <c r="O74" i="12"/>
  <c r="P148" i="12"/>
  <c r="O118" i="12"/>
  <c r="O115" i="12"/>
  <c r="P204" i="12"/>
  <c r="W38" i="12"/>
  <c r="O77" i="12"/>
  <c r="W35" i="12"/>
  <c r="Y23" i="12"/>
  <c r="Y45" i="12"/>
  <c r="P150" i="12"/>
  <c r="X49" i="12"/>
  <c r="Y17" i="12"/>
  <c r="P186" i="12"/>
  <c r="Q154" i="12"/>
  <c r="P127" i="12"/>
  <c r="Q99" i="12"/>
  <c r="X48" i="12"/>
  <c r="O190" i="12"/>
  <c r="O187" i="12"/>
  <c r="P136" i="12"/>
  <c r="W28" i="12"/>
  <c r="W9" i="12"/>
  <c r="O174" i="12"/>
  <c r="O171" i="12"/>
  <c r="W39" i="12"/>
  <c r="P118" i="12"/>
  <c r="P91" i="12"/>
  <c r="Y55" i="12"/>
  <c r="X14" i="12"/>
  <c r="P123" i="12"/>
  <c r="Y49" i="12"/>
  <c r="X18" i="12"/>
  <c r="Q186" i="12"/>
  <c r="P159" i="12"/>
  <c r="Q131" i="12"/>
  <c r="Y12" i="12"/>
  <c r="O126" i="12"/>
  <c r="O123" i="12"/>
  <c r="O88" i="12"/>
  <c r="O164" i="12"/>
  <c r="O145" i="12"/>
  <c r="W40" i="12"/>
  <c r="P168" i="12"/>
  <c r="P180" i="12"/>
  <c r="O110" i="12"/>
  <c r="O107" i="12"/>
  <c r="W65" i="12"/>
  <c r="P200" i="12"/>
  <c r="O197" i="12"/>
  <c r="W155" i="12"/>
  <c r="O178" i="12"/>
  <c r="W143" i="12"/>
  <c r="W96" i="12"/>
  <c r="O189" i="12"/>
  <c r="O170" i="12"/>
  <c r="W64" i="12"/>
  <c r="W14" i="12"/>
  <c r="W11" i="12"/>
  <c r="P184" i="12"/>
  <c r="W62" i="12"/>
  <c r="W59" i="12"/>
  <c r="O124" i="12"/>
  <c r="O105" i="12"/>
  <c r="O134" i="12"/>
  <c r="O131" i="12"/>
  <c r="P67" i="12"/>
  <c r="Y63" i="12"/>
  <c r="Q94" i="12"/>
  <c r="X57" i="12"/>
  <c r="Y25" i="12"/>
  <c r="P194" i="12"/>
  <c r="Q162" i="12"/>
  <c r="P135" i="12"/>
  <c r="Q107" i="12"/>
  <c r="Q199" i="12"/>
  <c r="X24" i="12"/>
  <c r="Q196" i="12"/>
  <c r="P165" i="12"/>
  <c r="Q133" i="12"/>
  <c r="P102" i="12"/>
  <c r="Q70" i="12"/>
  <c r="Q93" i="12"/>
  <c r="P68" i="12"/>
  <c r="X65" i="12"/>
  <c r="Y33" i="12"/>
  <c r="P202" i="12"/>
  <c r="Q170" i="12"/>
  <c r="P143" i="12"/>
  <c r="Q115" i="12"/>
  <c r="O122" i="12"/>
  <c r="O72" i="12"/>
  <c r="O133" i="12"/>
  <c r="O114" i="12"/>
  <c r="O160" i="12"/>
  <c r="O87" i="12"/>
  <c r="P120" i="12"/>
  <c r="O125" i="12"/>
  <c r="O106" i="12"/>
  <c r="O128" i="12"/>
  <c r="O150" i="12"/>
  <c r="O147" i="12"/>
  <c r="O184" i="12"/>
  <c r="O143" i="12"/>
  <c r="P76" i="12"/>
  <c r="O173" i="12"/>
  <c r="O154" i="12"/>
  <c r="O165" i="12"/>
  <c r="O146" i="12"/>
  <c r="O142" i="12"/>
  <c r="O139" i="12"/>
  <c r="W30" i="12"/>
  <c r="O69" i="12"/>
  <c r="W27" i="12"/>
  <c r="W22" i="12"/>
  <c r="W19" i="12"/>
  <c r="O86" i="12"/>
  <c r="W60" i="12"/>
  <c r="O83" i="12"/>
  <c r="W41" i="12"/>
  <c r="W82" i="12"/>
  <c r="O159" i="12"/>
  <c r="W108" i="12"/>
  <c r="W15" i="12"/>
  <c r="O168" i="12"/>
  <c r="Y22" i="12"/>
  <c r="X54" i="12"/>
  <c r="Q96" i="12"/>
  <c r="X121" i="12"/>
  <c r="X58" i="12"/>
  <c r="Y26" i="12"/>
  <c r="P199" i="12"/>
  <c r="Q171" i="12"/>
  <c r="Q190" i="12"/>
  <c r="P100" i="12"/>
  <c r="Y60" i="12"/>
  <c r="X29" i="12"/>
  <c r="Q197" i="12"/>
  <c r="P166" i="12"/>
  <c r="Q134" i="12"/>
  <c r="P107" i="12"/>
  <c r="Q79" i="12"/>
  <c r="Q92" i="12"/>
  <c r="X20" i="12"/>
  <c r="Q104" i="12"/>
  <c r="P73" i="12"/>
  <c r="X66" i="12"/>
  <c r="Y34" i="12"/>
  <c r="X7" i="12"/>
  <c r="Q179" i="12"/>
  <c r="P88" i="12"/>
  <c r="O166" i="12"/>
  <c r="O163" i="12"/>
  <c r="W48" i="12"/>
  <c r="W7" i="12"/>
  <c r="O158" i="12"/>
  <c r="O155" i="12"/>
  <c r="W16" i="12"/>
  <c r="O175" i="12"/>
  <c r="O196" i="12"/>
  <c r="O177" i="12"/>
  <c r="O188" i="12"/>
  <c r="O169" i="12"/>
  <c r="O180" i="12"/>
  <c r="O161" i="12"/>
  <c r="P176" i="12"/>
  <c r="W31" i="12"/>
  <c r="P158" i="12"/>
  <c r="Y21" i="12"/>
  <c r="Q128" i="12"/>
  <c r="P97" i="12"/>
  <c r="Y58" i="12"/>
  <c r="X31" i="12"/>
  <c r="Q203" i="12"/>
  <c r="O167" i="12"/>
  <c r="X22" i="12"/>
  <c r="X61" i="12"/>
  <c r="Y29" i="12"/>
  <c r="P198" i="12"/>
  <c r="Q166" i="12"/>
  <c r="P139" i="12"/>
  <c r="Q111" i="12"/>
  <c r="Q135" i="12"/>
  <c r="Q136" i="12"/>
  <c r="P105" i="12"/>
  <c r="Q73" i="12"/>
  <c r="Y66" i="12"/>
  <c r="X39" i="12"/>
  <c r="Y11" i="12"/>
  <c r="W99" i="12"/>
  <c r="O102" i="12"/>
  <c r="O99" i="12"/>
  <c r="W57" i="12"/>
  <c r="O94" i="12"/>
  <c r="O91" i="12"/>
  <c r="W49" i="12"/>
  <c r="X64" i="12"/>
  <c r="O132" i="12"/>
  <c r="O113" i="12"/>
  <c r="O191" i="12"/>
  <c r="O112" i="12"/>
  <c r="O78" i="12"/>
  <c r="O75" i="12"/>
  <c r="O70" i="12"/>
  <c r="O67" i="12"/>
  <c r="O97" i="12"/>
  <c r="O198" i="12"/>
  <c r="O79" i="12"/>
  <c r="W47" i="12"/>
  <c r="O200" i="12"/>
  <c r="Q157" i="12"/>
  <c r="Q180" i="12"/>
  <c r="P157" i="12"/>
  <c r="Q160" i="12"/>
  <c r="P129" i="12"/>
  <c r="Q97" i="12"/>
  <c r="X122" i="12"/>
  <c r="X63" i="12"/>
  <c r="Y35" i="12"/>
  <c r="Q148" i="12"/>
  <c r="Y53" i="12"/>
  <c r="Q68" i="12"/>
  <c r="X93" i="12"/>
  <c r="Y61" i="12"/>
  <c r="X30" i="12"/>
  <c r="Q198" i="12"/>
  <c r="P171" i="12"/>
  <c r="Q143" i="12"/>
  <c r="Q117" i="12"/>
  <c r="P131" i="12"/>
  <c r="Q168" i="12"/>
  <c r="P137" i="12"/>
  <c r="Q105" i="12"/>
  <c r="P74" i="12"/>
  <c r="X130" i="12"/>
  <c r="Y43" i="12"/>
  <c r="O141" i="12"/>
  <c r="O192" i="12"/>
  <c r="W12" i="12"/>
  <c r="O193" i="12"/>
  <c r="X44" i="12"/>
  <c r="O204" i="12"/>
  <c r="W162" i="12"/>
  <c r="O185" i="12"/>
  <c r="P112" i="12"/>
  <c r="W45" i="12"/>
  <c r="O68" i="12"/>
  <c r="W26" i="12"/>
  <c r="X96" i="12"/>
  <c r="P72" i="12"/>
  <c r="W146" i="12"/>
  <c r="X36" i="12"/>
  <c r="X12" i="12"/>
  <c r="W125" i="12"/>
  <c r="O148" i="12"/>
  <c r="W106" i="12"/>
  <c r="O129" i="12"/>
  <c r="W55" i="12"/>
  <c r="O176" i="12"/>
  <c r="X32" i="12"/>
  <c r="O140" i="12"/>
  <c r="O121" i="12"/>
  <c r="W23" i="12"/>
  <c r="O144" i="12"/>
  <c r="X168" i="12"/>
  <c r="O181" i="12"/>
  <c r="O162" i="12"/>
  <c r="W32" i="12"/>
  <c r="P144" i="12"/>
  <c r="W52" i="12"/>
  <c r="W33" i="12"/>
  <c r="W44" i="12"/>
  <c r="W25" i="12"/>
  <c r="O109" i="12"/>
  <c r="O90" i="12"/>
  <c r="O101" i="12"/>
  <c r="O82" i="12"/>
  <c r="W37" i="12"/>
  <c r="W18" i="12"/>
  <c r="O195" i="12"/>
  <c r="W89" i="12"/>
  <c r="X53" i="12"/>
  <c r="Y13" i="12"/>
  <c r="Q167" i="12"/>
  <c r="Y24" i="12"/>
  <c r="P193" i="12"/>
  <c r="Q161" i="12"/>
  <c r="P130" i="12"/>
  <c r="Q98" i="12"/>
  <c r="P71" i="12"/>
  <c r="Q85" i="12"/>
  <c r="Q188" i="12"/>
  <c r="Q132" i="12"/>
  <c r="P101" i="12"/>
  <c r="X157" i="12"/>
  <c r="Q69" i="12"/>
  <c r="X94" i="12"/>
  <c r="Y62" i="12"/>
  <c r="X35" i="12"/>
  <c r="Y7" i="12"/>
  <c r="Y54" i="12"/>
  <c r="Y32" i="12"/>
  <c r="P201" i="12"/>
  <c r="Q169" i="12"/>
  <c r="P138" i="12"/>
  <c r="Q106" i="12"/>
  <c r="P79" i="12"/>
  <c r="O201" i="12"/>
  <c r="O119" i="12"/>
  <c r="W61" i="12"/>
  <c r="O84" i="12"/>
  <c r="W42" i="12"/>
  <c r="P80" i="12"/>
  <c r="W53" i="12"/>
  <c r="O76" i="12"/>
  <c r="W34" i="12"/>
  <c r="P152" i="12"/>
  <c r="O117" i="12"/>
  <c r="O98" i="12"/>
  <c r="O96" i="12"/>
  <c r="P108" i="12"/>
  <c r="O80" i="12"/>
  <c r="Y20" i="12"/>
  <c r="Q103" i="12"/>
  <c r="P99" i="12"/>
  <c r="Y56" i="12"/>
  <c r="X25" i="12"/>
  <c r="Q193" i="12"/>
  <c r="P162" i="12"/>
  <c r="Q130" i="12"/>
  <c r="P103" i="12"/>
  <c r="X159" i="12"/>
  <c r="Q75" i="12"/>
  <c r="Y131" i="12"/>
  <c r="Q164" i="12"/>
  <c r="P133" i="12"/>
  <c r="Q101" i="12"/>
  <c r="P70" i="12"/>
  <c r="Y94" i="12"/>
  <c r="X67" i="12"/>
  <c r="Y39" i="12"/>
  <c r="X45" i="12"/>
  <c r="P190" i="12"/>
  <c r="X124" i="12"/>
  <c r="Y64" i="12"/>
  <c r="X33" i="12"/>
  <c r="Q201" i="12"/>
  <c r="P170" i="12"/>
  <c r="Q138" i="12"/>
  <c r="P111" i="12"/>
  <c r="X167" i="12"/>
  <c r="Q83" i="12"/>
  <c r="Y139" i="12"/>
  <c r="Y51" i="12"/>
  <c r="X79" i="12"/>
  <c r="Y106" i="12"/>
  <c r="X138" i="12"/>
  <c r="P82" i="12"/>
  <c r="Y169" i="12"/>
  <c r="Q113" i="12"/>
  <c r="P145" i="12"/>
  <c r="Q176" i="12"/>
  <c r="D1632" i="64"/>
  <c r="A1432" i="64"/>
  <c r="D1560" i="64"/>
  <c r="A1360" i="64"/>
  <c r="Y95" i="12"/>
  <c r="Q84" i="12"/>
  <c r="Q151" i="12"/>
  <c r="P179" i="12"/>
  <c r="Q206" i="12"/>
  <c r="X38" i="12"/>
  <c r="Y69" i="12"/>
  <c r="X101" i="12"/>
  <c r="Y132" i="12"/>
  <c r="Q76" i="12"/>
  <c r="P195" i="12"/>
  <c r="Q156" i="12"/>
  <c r="W135" i="12"/>
  <c r="Q147" i="12"/>
  <c r="X34" i="12"/>
  <c r="Q72" i="12"/>
  <c r="X123" i="12"/>
  <c r="Y30" i="12"/>
  <c r="P69" i="12"/>
  <c r="X156" i="12"/>
  <c r="P98" i="12"/>
  <c r="Y120" i="12"/>
  <c r="O203" i="12"/>
  <c r="W157" i="12"/>
  <c r="Q187" i="12"/>
  <c r="X15" i="12"/>
  <c r="Y42" i="12"/>
  <c r="X74" i="12"/>
  <c r="Y105" i="12"/>
  <c r="X137" i="12"/>
  <c r="P81" i="12"/>
  <c r="Y168" i="12"/>
  <c r="Q112" i="12"/>
  <c r="D1464" i="64"/>
  <c r="A1264" i="64"/>
  <c r="D1592" i="64"/>
  <c r="A1392" i="64"/>
  <c r="X60" i="12"/>
  <c r="X85" i="12"/>
  <c r="Y143" i="12"/>
  <c r="Q87" i="12"/>
  <c r="X171" i="12"/>
  <c r="P115" i="12"/>
  <c r="Q142" i="12"/>
  <c r="P174" i="12"/>
  <c r="Q205" i="12"/>
  <c r="X37" i="12"/>
  <c r="Y68" i="12"/>
  <c r="Y31" i="12"/>
  <c r="P189" i="12"/>
  <c r="P117" i="12"/>
  <c r="Y65" i="12"/>
  <c r="O111" i="12"/>
  <c r="Y103" i="12"/>
  <c r="X62" i="12"/>
  <c r="Y28" i="12"/>
  <c r="X52" i="12"/>
  <c r="Y159" i="12"/>
  <c r="P167" i="12"/>
  <c r="Y57" i="12"/>
  <c r="Y86" i="12"/>
  <c r="O152" i="12"/>
  <c r="P84" i="12"/>
  <c r="D1158" i="64"/>
  <c r="A958" i="64"/>
  <c r="D1063" i="64"/>
  <c r="A863" i="64"/>
  <c r="D865" i="64"/>
  <c r="A665" i="64"/>
  <c r="D1105" i="64"/>
  <c r="A905" i="64"/>
  <c r="X42" i="12"/>
  <c r="Y73" i="12"/>
  <c r="X105" i="12"/>
  <c r="Y136" i="12"/>
  <c r="Q80" i="12"/>
  <c r="Y117" i="12"/>
  <c r="P181" i="12"/>
  <c r="Y111" i="12"/>
  <c r="X139" i="12"/>
  <c r="P83" i="12"/>
  <c r="Y166" i="12"/>
  <c r="Q110" i="12"/>
  <c r="P142" i="12"/>
  <c r="Q173" i="12"/>
  <c r="P205" i="12"/>
  <c r="Y36" i="12"/>
  <c r="P160" i="12"/>
  <c r="Q189" i="12"/>
  <c r="P175" i="12"/>
  <c r="Q137" i="12"/>
  <c r="Q175" i="12"/>
  <c r="P134" i="12"/>
  <c r="Q100" i="12"/>
  <c r="X21" i="12"/>
  <c r="D1081" i="64"/>
  <c r="A881" i="64"/>
  <c r="O116" i="12"/>
  <c r="Y122" i="12"/>
  <c r="Q129" i="12"/>
  <c r="O127" i="12"/>
  <c r="X16" i="12"/>
  <c r="O206" i="12"/>
  <c r="D1076" i="64"/>
  <c r="A876" i="64"/>
  <c r="D1097" i="64"/>
  <c r="A897" i="64"/>
  <c r="D1046" i="64"/>
  <c r="A846" i="64"/>
  <c r="D1021" i="64"/>
  <c r="A821" i="64"/>
  <c r="D1070" i="64"/>
  <c r="A870" i="64"/>
  <c r="D1015" i="64"/>
  <c r="A815" i="64"/>
  <c r="D1157" i="64"/>
  <c r="A957" i="64"/>
  <c r="D1130" i="64"/>
  <c r="A930" i="64"/>
  <c r="D1133" i="64"/>
  <c r="A933" i="64"/>
  <c r="D1138" i="64"/>
  <c r="A938" i="64"/>
  <c r="D1109" i="64"/>
  <c r="A909" i="64"/>
  <c r="D1039" i="64"/>
  <c r="A839" i="64"/>
  <c r="D986" i="64"/>
  <c r="A786" i="64"/>
  <c r="D1162" i="64"/>
  <c r="A962" i="64"/>
  <c r="Q123" i="12"/>
  <c r="P151" i="12"/>
  <c r="Q178" i="12"/>
  <c r="X10" i="12"/>
  <c r="Y41" i="12"/>
  <c r="X73" i="12"/>
  <c r="Y104" i="12"/>
  <c r="D1496" i="64"/>
  <c r="A1296" i="64"/>
  <c r="P128" i="12"/>
  <c r="X118" i="12"/>
  <c r="Q125" i="12"/>
  <c r="Y79" i="12"/>
  <c r="X107" i="12"/>
  <c r="Y134" i="12"/>
  <c r="Q78" i="12"/>
  <c r="X166" i="12"/>
  <c r="P110" i="12"/>
  <c r="Q141" i="12"/>
  <c r="P173" i="12"/>
  <c r="Q204" i="12"/>
  <c r="H5" i="34"/>
  <c r="X86" i="12"/>
  <c r="Y130" i="12"/>
  <c r="X97" i="12"/>
  <c r="X131" i="12"/>
  <c r="Y93" i="12"/>
  <c r="G5" i="34"/>
  <c r="Q194" i="12"/>
  <c r="X56" i="12"/>
  <c r="P149" i="12"/>
  <c r="D1106" i="64"/>
  <c r="A906" i="64"/>
  <c r="D991" i="64"/>
  <c r="A791" i="64"/>
  <c r="D1007" i="64"/>
  <c r="A807" i="64"/>
  <c r="D1149" i="64"/>
  <c r="A949" i="64"/>
  <c r="D1124" i="64"/>
  <c r="A924" i="64"/>
  <c r="D1029" i="64"/>
  <c r="A829" i="64"/>
  <c r="D1005" i="64"/>
  <c r="A805" i="64"/>
  <c r="D1161" i="64"/>
  <c r="A961" i="64"/>
  <c r="D990" i="64"/>
  <c r="A790" i="64"/>
  <c r="D1108" i="64"/>
  <c r="A908" i="64"/>
  <c r="D1095" i="64"/>
  <c r="A895" i="64"/>
  <c r="D1034" i="64"/>
  <c r="A834" i="64"/>
  <c r="D998" i="64"/>
  <c r="A798" i="64"/>
  <c r="D1020" i="64"/>
  <c r="A820" i="64"/>
  <c r="D1167" i="64"/>
  <c r="A967" i="64"/>
  <c r="D1053" i="64"/>
  <c r="A853" i="64"/>
  <c r="D1142" i="64"/>
  <c r="A942" i="64"/>
  <c r="D1028" i="64"/>
  <c r="A828" i="64"/>
  <c r="D975" i="64"/>
  <c r="A775" i="64"/>
  <c r="D1061" i="64"/>
  <c r="A861" i="64"/>
  <c r="D1118" i="64"/>
  <c r="A918" i="64"/>
  <c r="D993" i="64"/>
  <c r="A793" i="64"/>
  <c r="D1023" i="64"/>
  <c r="A823" i="64"/>
  <c r="D1151" i="64"/>
  <c r="A951" i="64"/>
  <c r="D1165" i="64"/>
  <c r="A965" i="64"/>
  <c r="D1054" i="64"/>
  <c r="A854" i="64"/>
  <c r="D1169" i="64"/>
  <c r="A969" i="64"/>
  <c r="D970" i="64"/>
  <c r="A770" i="64"/>
  <c r="D1012" i="64"/>
  <c r="A812" i="64"/>
  <c r="D1140" i="64"/>
  <c r="A940" i="64"/>
  <c r="D1102" i="64"/>
  <c r="A902" i="64"/>
  <c r="D1127" i="64"/>
  <c r="A927" i="64"/>
  <c r="D1013" i="64"/>
  <c r="A813" i="64"/>
  <c r="D1141" i="64"/>
  <c r="A941" i="64"/>
  <c r="D1078" i="64"/>
  <c r="A878" i="64"/>
  <c r="D1082" i="64"/>
  <c r="A882" i="64"/>
  <c r="D1009" i="64"/>
  <c r="A809" i="64"/>
  <c r="D1052" i="64"/>
  <c r="A852" i="64"/>
  <c r="D980" i="64"/>
  <c r="A780" i="64"/>
  <c r="D1071" i="64"/>
  <c r="A871" i="64"/>
  <c r="D999" i="64"/>
  <c r="A799" i="64"/>
  <c r="D1085" i="64"/>
  <c r="A885" i="64"/>
  <c r="D1113" i="64"/>
  <c r="A913" i="64"/>
  <c r="D974" i="64"/>
  <c r="A774" i="64"/>
  <c r="D1090" i="64"/>
  <c r="A890" i="64"/>
  <c r="D1073" i="64"/>
  <c r="A873" i="64"/>
  <c r="D1060" i="64"/>
  <c r="A860" i="64"/>
  <c r="D988" i="64"/>
  <c r="A788" i="64"/>
  <c r="D1079" i="64"/>
  <c r="A879" i="64"/>
  <c r="D977" i="64"/>
  <c r="A777" i="64"/>
  <c r="D1093" i="64"/>
  <c r="A893" i="64"/>
  <c r="D1033" i="64"/>
  <c r="A833" i="64"/>
  <c r="D1150" i="64"/>
  <c r="A950" i="64"/>
  <c r="D1026" i="64"/>
  <c r="A826" i="64"/>
  <c r="D994" i="64"/>
  <c r="A794" i="64"/>
  <c r="D1055" i="64"/>
  <c r="A855" i="64"/>
  <c r="D983" i="64"/>
  <c r="A783" i="64"/>
  <c r="D1069" i="64"/>
  <c r="A869" i="64"/>
  <c r="D997" i="64"/>
  <c r="A797" i="64"/>
  <c r="Y147" i="12"/>
  <c r="Q91" i="12"/>
  <c r="P119" i="12"/>
  <c r="Q146" i="12"/>
  <c r="P178" i="12"/>
  <c r="Y9" i="12"/>
  <c r="X41" i="12"/>
  <c r="Y72" i="12"/>
  <c r="P126" i="12"/>
  <c r="O199" i="12"/>
  <c r="Y47" i="12"/>
  <c r="X75" i="12"/>
  <c r="Y102" i="12"/>
  <c r="X134" i="12"/>
  <c r="P78" i="12"/>
  <c r="Y165" i="12"/>
  <c r="Q109" i="12"/>
  <c r="P141" i="12"/>
  <c r="Q172" i="12"/>
  <c r="Q202" i="12"/>
  <c r="P169" i="12"/>
  <c r="AC56" i="12"/>
  <c r="P125" i="12"/>
  <c r="P203" i="12"/>
  <c r="Q165" i="12"/>
  <c r="P85" i="12"/>
  <c r="X89" i="12"/>
  <c r="P93" i="12"/>
  <c r="D1089" i="64"/>
  <c r="A889" i="64"/>
  <c r="D1004" i="64"/>
  <c r="A804" i="64"/>
  <c r="D1166" i="64"/>
  <c r="A966" i="64"/>
  <c r="D1116" i="64"/>
  <c r="A916" i="64"/>
  <c r="D1110" i="64"/>
  <c r="A910" i="64"/>
  <c r="D1086" i="64"/>
  <c r="A886" i="64"/>
  <c r="D978" i="64"/>
  <c r="A778" i="64"/>
  <c r="Y115" i="12"/>
  <c r="X143" i="12"/>
  <c r="P87" i="12"/>
  <c r="Y170" i="12"/>
  <c r="Q114" i="12"/>
  <c r="P146" i="12"/>
  <c r="AC33" i="12"/>
  <c r="Q177" i="12"/>
  <c r="X9" i="12"/>
  <c r="Y40" i="12"/>
  <c r="D1058" i="64"/>
  <c r="A858" i="64"/>
  <c r="D1528" i="64"/>
  <c r="A1328" i="64"/>
  <c r="Q158" i="12"/>
  <c r="Q149" i="12"/>
  <c r="Y15" i="12"/>
  <c r="X43" i="12"/>
  <c r="Y70" i="12"/>
  <c r="X102" i="12"/>
  <c r="Y133" i="12"/>
  <c r="Q77" i="12"/>
  <c r="X165" i="12"/>
  <c r="P109" i="12"/>
  <c r="Q140" i="12"/>
  <c r="P188" i="12"/>
  <c r="Q126" i="12"/>
  <c r="Y203" i="12"/>
  <c r="Q74" i="12"/>
  <c r="Y128" i="12"/>
  <c r="P75" i="12"/>
  <c r="X125" i="12"/>
  <c r="P163" i="12"/>
  <c r="Y67" i="12"/>
  <c r="X154" i="12"/>
  <c r="P161" i="12"/>
  <c r="P132" i="12"/>
  <c r="P94" i="12"/>
  <c r="W63" i="12"/>
  <c r="O120" i="12"/>
  <c r="W29" i="12"/>
  <c r="W138" i="12"/>
  <c r="D1006" i="64"/>
  <c r="A806" i="64"/>
  <c r="D1504" i="64"/>
  <c r="A1304" i="64"/>
  <c r="D1094" i="64"/>
  <c r="A894" i="64"/>
  <c r="D1132" i="64"/>
  <c r="A932" i="64"/>
  <c r="D1018" i="64"/>
  <c r="A818" i="64"/>
  <c r="D1512" i="64"/>
  <c r="A1312" i="64"/>
  <c r="D1608" i="64"/>
  <c r="A1408" i="64"/>
  <c r="D1536" i="64"/>
  <c r="A1336" i="64"/>
  <c r="D1036" i="64"/>
  <c r="A836" i="64"/>
  <c r="D1164" i="64"/>
  <c r="A964" i="64"/>
  <c r="D1017" i="64"/>
  <c r="A817" i="64"/>
  <c r="D1616" i="64"/>
  <c r="A1416" i="64"/>
  <c r="D1544" i="64"/>
  <c r="A1344" i="64"/>
  <c r="D1440" i="64"/>
  <c r="A1240" i="64"/>
  <c r="D1568" i="64"/>
  <c r="A1368" i="64"/>
  <c r="D1068" i="64"/>
  <c r="A868" i="64"/>
  <c r="D996" i="64"/>
  <c r="A796" i="64"/>
  <c r="D1448" i="64"/>
  <c r="A1248" i="64"/>
  <c r="D1576" i="64"/>
  <c r="A1376" i="64"/>
  <c r="D1472" i="64"/>
  <c r="A1272" i="64"/>
  <c r="D1600" i="64"/>
  <c r="A1400" i="64"/>
  <c r="D1100" i="64"/>
  <c r="A900" i="64"/>
  <c r="D1145" i="64"/>
  <c r="A945" i="64"/>
  <c r="D1480" i="64"/>
  <c r="A1280" i="64"/>
  <c r="D985" i="64"/>
  <c r="A785" i="64"/>
  <c r="D1488" i="64"/>
  <c r="A1288" i="64"/>
  <c r="D1042" i="64"/>
  <c r="A842" i="64"/>
  <c r="D1520" i="64"/>
  <c r="A1320" i="64"/>
  <c r="D1624" i="64"/>
  <c r="A1424" i="64"/>
  <c r="D1552" i="64"/>
  <c r="A1352" i="64"/>
  <c r="D1456" i="64"/>
  <c r="A1256" i="64"/>
  <c r="D1584" i="64"/>
  <c r="A1384" i="64"/>
  <c r="AC7" i="12" l="1"/>
  <c r="Y194" i="12"/>
  <c r="AA27" i="12"/>
  <c r="AA51" i="12"/>
  <c r="AA29" i="12"/>
  <c r="AA30" i="12"/>
  <c r="X191" i="12"/>
  <c r="AB50" i="12"/>
  <c r="AA48" i="12"/>
  <c r="AA13" i="12"/>
  <c r="W95" i="12"/>
  <c r="AA54" i="12"/>
  <c r="X119" i="12"/>
  <c r="W192" i="12"/>
  <c r="X87" i="12"/>
  <c r="X147" i="12"/>
  <c r="Y205" i="12"/>
  <c r="AB47" i="12"/>
  <c r="AC48" i="12"/>
  <c r="X133" i="12"/>
  <c r="D1188" i="64"/>
  <c r="A988" i="64"/>
  <c r="D1261" i="64"/>
  <c r="A1061" i="64"/>
  <c r="Y179" i="12"/>
  <c r="D1792" i="64"/>
  <c r="A1592" i="64"/>
  <c r="W190" i="12"/>
  <c r="W180" i="12"/>
  <c r="AB32" i="12"/>
  <c r="AA50" i="12"/>
  <c r="AA11" i="12"/>
  <c r="W181" i="12"/>
  <c r="Y124" i="12"/>
  <c r="W90" i="12"/>
  <c r="W109" i="12"/>
  <c r="AA49" i="12"/>
  <c r="AA31" i="12"/>
  <c r="Y129" i="12"/>
  <c r="Y192" i="12"/>
  <c r="AC59" i="12"/>
  <c r="X153" i="12"/>
  <c r="W183" i="12"/>
  <c r="W97" i="12"/>
  <c r="W123" i="12"/>
  <c r="AB63" i="12"/>
  <c r="Y108" i="12"/>
  <c r="X155" i="12"/>
  <c r="W196" i="12"/>
  <c r="Y71" i="12"/>
  <c r="X91" i="12"/>
  <c r="W202" i="12"/>
  <c r="AA58" i="12"/>
  <c r="AA63" i="12"/>
  <c r="AA8" i="12"/>
  <c r="X192" i="12"/>
  <c r="X183" i="12"/>
  <c r="AB42" i="12"/>
  <c r="W193" i="12"/>
  <c r="Y123" i="12"/>
  <c r="Y178" i="12"/>
  <c r="AC41" i="12"/>
  <c r="AB64" i="12"/>
  <c r="AB43" i="12"/>
  <c r="W166" i="12"/>
  <c r="W85" i="12"/>
  <c r="I6" i="34"/>
  <c r="Y82" i="12"/>
  <c r="X172" i="12"/>
  <c r="X82" i="12"/>
  <c r="W77" i="12"/>
  <c r="AC38" i="12"/>
  <c r="AC39" i="12"/>
  <c r="X111" i="12"/>
  <c r="D1210" i="64"/>
  <c r="A1010" i="64"/>
  <c r="D1182" i="64"/>
  <c r="A982" i="64"/>
  <c r="D1311" i="64"/>
  <c r="A1111" i="64"/>
  <c r="D1322" i="64"/>
  <c r="A1122" i="64"/>
  <c r="D1250" i="64"/>
  <c r="A1050" i="64"/>
  <c r="D1353" i="64"/>
  <c r="A1153" i="64"/>
  <c r="D1245" i="64"/>
  <c r="A1045" i="64"/>
  <c r="D1244" i="64"/>
  <c r="A1044" i="64"/>
  <c r="D1237" i="64"/>
  <c r="A1037" i="64"/>
  <c r="D1230" i="64"/>
  <c r="A1030" i="64"/>
  <c r="D1214" i="64"/>
  <c r="A1014" i="64"/>
  <c r="D1343" i="64"/>
  <c r="A1143" i="64"/>
  <c r="D1277" i="64"/>
  <c r="A1077" i="64"/>
  <c r="D1242" i="64"/>
  <c r="A1042" i="64"/>
  <c r="D1776" i="64"/>
  <c r="A1576" i="64"/>
  <c r="D1768" i="64"/>
  <c r="A1568" i="64"/>
  <c r="D1294" i="64"/>
  <c r="A1094" i="64"/>
  <c r="D1316" i="64"/>
  <c r="A1116" i="64"/>
  <c r="D1696" i="64"/>
  <c r="A1496" i="64"/>
  <c r="D1358" i="64"/>
  <c r="A1158" i="64"/>
  <c r="AC62" i="12"/>
  <c r="AC32" i="12"/>
  <c r="AC57" i="12"/>
  <c r="W203" i="12"/>
  <c r="X193" i="12"/>
  <c r="Y196" i="12"/>
  <c r="D1271" i="64"/>
  <c r="A1071" i="64"/>
  <c r="D1253" i="64"/>
  <c r="A1053" i="64"/>
  <c r="D1246" i="64"/>
  <c r="A1046" i="64"/>
  <c r="AC21" i="12"/>
  <c r="D1688" i="64"/>
  <c r="A1488" i="64"/>
  <c r="D1640" i="64"/>
  <c r="A1440" i="64"/>
  <c r="D1704" i="64"/>
  <c r="A1504" i="64"/>
  <c r="D1178" i="64"/>
  <c r="A978" i="64"/>
  <c r="AC65" i="12"/>
  <c r="AB16" i="12"/>
  <c r="D1305" i="64"/>
  <c r="A1105" i="64"/>
  <c r="Y186" i="12"/>
  <c r="AA28" i="12"/>
  <c r="W200" i="12"/>
  <c r="X71" i="12"/>
  <c r="W167" i="12"/>
  <c r="X140" i="12"/>
  <c r="X108" i="12"/>
  <c r="AA12" i="12"/>
  <c r="W68" i="12"/>
  <c r="AA32" i="12"/>
  <c r="F6" i="34"/>
  <c r="X76" i="12"/>
  <c r="W121" i="12"/>
  <c r="W140" i="12"/>
  <c r="Y135" i="12"/>
  <c r="Y190" i="12"/>
  <c r="AC53" i="12"/>
  <c r="AB55" i="12"/>
  <c r="AB51" i="12"/>
  <c r="W101" i="12"/>
  <c r="W177" i="12"/>
  <c r="X104" i="12"/>
  <c r="AA37" i="12"/>
  <c r="AB56" i="12"/>
  <c r="Y96" i="12"/>
  <c r="W195" i="12"/>
  <c r="AA38" i="12"/>
  <c r="AB15" i="12"/>
  <c r="X81" i="12"/>
  <c r="AA61" i="12"/>
  <c r="W205" i="12"/>
  <c r="W164" i="12"/>
  <c r="AA57" i="12"/>
  <c r="X196" i="12"/>
  <c r="Y174" i="12"/>
  <c r="X88" i="12"/>
  <c r="AB11" i="12"/>
  <c r="W163" i="12"/>
  <c r="AA102" i="12"/>
  <c r="Y177" i="12"/>
  <c r="AC40" i="12"/>
  <c r="W107" i="12"/>
  <c r="W110" i="12"/>
  <c r="Y151" i="12"/>
  <c r="AA24" i="12"/>
  <c r="AB36" i="12"/>
  <c r="Y144" i="12"/>
  <c r="X78" i="12"/>
  <c r="X152" i="12"/>
  <c r="Y158" i="12"/>
  <c r="Y75" i="12"/>
  <c r="Y148" i="12"/>
  <c r="AB44" i="12"/>
  <c r="AC36" i="12"/>
  <c r="AB33" i="12"/>
  <c r="X170" i="12"/>
  <c r="AA59" i="12"/>
  <c r="D1174" i="64"/>
  <c r="A974" i="64"/>
  <c r="D1282" i="64"/>
  <c r="A1082" i="64"/>
  <c r="D1170" i="64"/>
  <c r="A970" i="64"/>
  <c r="D1351" i="64"/>
  <c r="A1151" i="64"/>
  <c r="D1349" i="64"/>
  <c r="A1149" i="64"/>
  <c r="AC34" i="12"/>
  <c r="D1309" i="64"/>
  <c r="A1109" i="64"/>
  <c r="AC46" i="12"/>
  <c r="D1300" i="64"/>
  <c r="A1100" i="64"/>
  <c r="D1364" i="64"/>
  <c r="A1164" i="64"/>
  <c r="D1366" i="64"/>
  <c r="A1166" i="64"/>
  <c r="AC37" i="12"/>
  <c r="AC49" i="12"/>
  <c r="X197" i="12"/>
  <c r="D1197" i="64"/>
  <c r="A997" i="64"/>
  <c r="D1194" i="64"/>
  <c r="A994" i="64"/>
  <c r="D1293" i="64"/>
  <c r="A1093" i="64"/>
  <c r="D1260" i="64"/>
  <c r="A1060" i="64"/>
  <c r="D1313" i="64"/>
  <c r="A1113" i="64"/>
  <c r="D1180" i="64"/>
  <c r="A980" i="64"/>
  <c r="D1278" i="64"/>
  <c r="A1078" i="64"/>
  <c r="D1302" i="64"/>
  <c r="A1102" i="64"/>
  <c r="D1369" i="64"/>
  <c r="A1169" i="64"/>
  <c r="D1223" i="64"/>
  <c r="A1023" i="64"/>
  <c r="D1175" i="64"/>
  <c r="A975" i="64"/>
  <c r="D1367" i="64"/>
  <c r="A1167" i="64"/>
  <c r="D1295" i="64"/>
  <c r="A1095" i="64"/>
  <c r="D1205" i="64"/>
  <c r="A1005" i="64"/>
  <c r="D1207" i="64"/>
  <c r="A1007" i="64"/>
  <c r="D1362" i="64"/>
  <c r="A1162" i="64"/>
  <c r="D1338" i="64"/>
  <c r="A1138" i="64"/>
  <c r="D1215" i="64"/>
  <c r="A1015" i="64"/>
  <c r="D1297" i="64"/>
  <c r="A1097" i="64"/>
  <c r="AB61" i="12"/>
  <c r="X198" i="12"/>
  <c r="Y149" i="12"/>
  <c r="Y137" i="12"/>
  <c r="X106" i="12"/>
  <c r="AC31" i="12"/>
  <c r="Y85" i="12"/>
  <c r="Y193" i="12"/>
  <c r="Y191" i="12"/>
  <c r="X92" i="12"/>
  <c r="Y100" i="12"/>
  <c r="X69" i="12"/>
  <c r="AB62" i="12"/>
  <c r="Y200" i="12"/>
  <c r="X169" i="12"/>
  <c r="Y74" i="12"/>
  <c r="AB39" i="12"/>
  <c r="Y185" i="12"/>
  <c r="X190" i="12"/>
  <c r="AB31" i="12"/>
  <c r="X173" i="12"/>
  <c r="X149" i="12"/>
  <c r="AC30" i="12"/>
  <c r="X203" i="12"/>
  <c r="AC11" i="12"/>
  <c r="X95" i="12"/>
  <c r="Y156" i="12"/>
  <c r="Y175" i="12"/>
  <c r="X103" i="12"/>
  <c r="D1664" i="64"/>
  <c r="A1464" i="64"/>
  <c r="W104" i="12"/>
  <c r="AC44" i="12"/>
  <c r="Y157" i="12"/>
  <c r="AC20" i="12"/>
  <c r="Y173" i="12"/>
  <c r="AB45" i="12"/>
  <c r="AA65" i="12"/>
  <c r="AA23" i="12"/>
  <c r="X200" i="12"/>
  <c r="Y162" i="12"/>
  <c r="AC25" i="12"/>
  <c r="AB115" i="12"/>
  <c r="Y154" i="12"/>
  <c r="AC17" i="12"/>
  <c r="Y116" i="12"/>
  <c r="W189" i="12"/>
  <c r="Y118" i="12"/>
  <c r="Y199" i="12"/>
  <c r="AC54" i="12"/>
  <c r="X182" i="12"/>
  <c r="Y153" i="12"/>
  <c r="AC16" i="12"/>
  <c r="Y181" i="12"/>
  <c r="AA56" i="12"/>
  <c r="X195" i="12"/>
  <c r="AB54" i="12"/>
  <c r="W159" i="12"/>
  <c r="X90" i="12"/>
  <c r="W116" i="12"/>
  <c r="W126" i="12"/>
  <c r="W120" i="12"/>
  <c r="AA45" i="12"/>
  <c r="Y160" i="12"/>
  <c r="Y152" i="12"/>
  <c r="X132" i="12"/>
  <c r="AA43" i="12"/>
  <c r="W204" i="12"/>
  <c r="AA19" i="12"/>
  <c r="Y171" i="12"/>
  <c r="AC26" i="12"/>
  <c r="X158" i="12"/>
  <c r="AB21" i="12"/>
  <c r="AB20" i="12"/>
  <c r="Y88" i="12"/>
  <c r="AB8" i="12"/>
  <c r="W84" i="12"/>
  <c r="W119" i="12"/>
  <c r="W122" i="12"/>
  <c r="W141" i="12"/>
  <c r="AA33" i="12"/>
  <c r="W81" i="12"/>
  <c r="W100" i="12"/>
  <c r="Y206" i="12"/>
  <c r="W186" i="12"/>
  <c r="W103" i="12"/>
  <c r="W144" i="12"/>
  <c r="W145" i="12"/>
  <c r="W127" i="12"/>
  <c r="W73" i="12"/>
  <c r="W92" i="12"/>
  <c r="Y146" i="12"/>
  <c r="AC9" i="12"/>
  <c r="W128" i="12"/>
  <c r="W175" i="12"/>
  <c r="X72" i="12"/>
  <c r="Y114" i="12"/>
  <c r="W69" i="12"/>
  <c r="AA46" i="12"/>
  <c r="X177" i="12"/>
  <c r="X115" i="12"/>
  <c r="W174" i="12"/>
  <c r="X160" i="12"/>
  <c r="Y176" i="12"/>
  <c r="X142" i="12"/>
  <c r="Y204" i="12"/>
  <c r="Y140" i="12"/>
  <c r="AB76" i="12"/>
  <c r="Y101" i="12"/>
  <c r="D1287" i="64"/>
  <c r="A1087" i="64"/>
  <c r="D1321" i="64"/>
  <c r="A1121" i="64"/>
  <c r="D1262" i="64"/>
  <c r="A1062" i="64"/>
  <c r="D1241" i="64"/>
  <c r="A1041" i="64"/>
  <c r="D1303" i="64"/>
  <c r="A1103" i="64"/>
  <c r="D1314" i="64"/>
  <c r="A1114" i="64"/>
  <c r="D1359" i="64"/>
  <c r="A1159" i="64"/>
  <c r="D1202" i="64"/>
  <c r="A1002" i="64"/>
  <c r="D1189" i="64"/>
  <c r="A989" i="64"/>
  <c r="D1181" i="64"/>
  <c r="A981" i="64"/>
  <c r="D1225" i="64"/>
  <c r="A1025" i="64"/>
  <c r="D1354" i="64"/>
  <c r="A1154" i="64"/>
  <c r="D1401" i="64"/>
  <c r="A1201" i="64"/>
  <c r="D1345" i="64"/>
  <c r="A1145" i="64"/>
  <c r="D1808" i="64"/>
  <c r="A1608" i="64"/>
  <c r="W206" i="12"/>
  <c r="AB53" i="12"/>
  <c r="X184" i="12"/>
  <c r="D1233" i="64"/>
  <c r="A1033" i="64"/>
  <c r="D1234" i="64"/>
  <c r="A1034" i="64"/>
  <c r="D1357" i="64"/>
  <c r="A1157" i="64"/>
  <c r="AB25" i="12"/>
  <c r="H6" i="34"/>
  <c r="AB23" i="12"/>
  <c r="D1752" i="64"/>
  <c r="A1552" i="64"/>
  <c r="D1648" i="64"/>
  <c r="A1448" i="64"/>
  <c r="D1712" i="64"/>
  <c r="A1512" i="64"/>
  <c r="AC14" i="12"/>
  <c r="Y202" i="12"/>
  <c r="D1824" i="64"/>
  <c r="A1624" i="64"/>
  <c r="D1185" i="64"/>
  <c r="A985" i="64"/>
  <c r="D1800" i="64"/>
  <c r="A1600" i="64"/>
  <c r="D1196" i="64"/>
  <c r="A996" i="64"/>
  <c r="D1744" i="64"/>
  <c r="A1544" i="64"/>
  <c r="D1236" i="64"/>
  <c r="A1036" i="64"/>
  <c r="D1218" i="64"/>
  <c r="A1018" i="64"/>
  <c r="D1206" i="64"/>
  <c r="A1006" i="64"/>
  <c r="X187" i="12"/>
  <c r="D1728" i="64"/>
  <c r="A1528" i="64"/>
  <c r="AB65" i="12"/>
  <c r="X202" i="12"/>
  <c r="D1286" i="64"/>
  <c r="A1086" i="64"/>
  <c r="D1204" i="64"/>
  <c r="A1004" i="64"/>
  <c r="AB17" i="12"/>
  <c r="D1281" i="64"/>
  <c r="A1081" i="64"/>
  <c r="AB59" i="12"/>
  <c r="AC58" i="12"/>
  <c r="D1065" i="64"/>
  <c r="A865" i="64"/>
  <c r="AC50" i="12"/>
  <c r="AC45" i="12"/>
  <c r="AC61" i="12"/>
  <c r="Y198" i="12"/>
  <c r="AB12" i="12"/>
  <c r="AC98" i="12"/>
  <c r="AC43" i="12"/>
  <c r="AC121" i="12"/>
  <c r="AB94" i="12"/>
  <c r="AB35" i="12"/>
  <c r="D1760" i="64"/>
  <c r="A1560" i="64"/>
  <c r="X201" i="12"/>
  <c r="AB26" i="12"/>
  <c r="AB89" i="12"/>
  <c r="W75" i="12"/>
  <c r="W78" i="12"/>
  <c r="AA112" i="12"/>
  <c r="Y107" i="12"/>
  <c r="Y125" i="12"/>
  <c r="Y188" i="12"/>
  <c r="Y99" i="12"/>
  <c r="X128" i="12"/>
  <c r="AA106" i="12"/>
  <c r="W79" i="12"/>
  <c r="W152" i="12"/>
  <c r="W139" i="12"/>
  <c r="W142" i="12"/>
  <c r="W165" i="12"/>
  <c r="W170" i="12"/>
  <c r="Y161" i="12"/>
  <c r="AC24" i="12"/>
  <c r="Y127" i="12"/>
  <c r="X150" i="12"/>
  <c r="X144" i="12"/>
  <c r="AC67" i="12"/>
  <c r="AB109" i="12"/>
  <c r="AB87" i="12"/>
  <c r="Y182" i="12"/>
  <c r="X164" i="12"/>
  <c r="AA35" i="12"/>
  <c r="Y97" i="12"/>
  <c r="G6" i="34"/>
  <c r="X141" i="12"/>
  <c r="W185" i="12"/>
  <c r="AA97" i="12"/>
  <c r="AA71" i="12"/>
  <c r="W83" i="12"/>
  <c r="W86" i="12"/>
  <c r="AB14" i="12"/>
  <c r="X99" i="12"/>
  <c r="Y163" i="12"/>
  <c r="AC18" i="12"/>
  <c r="AC81" i="12"/>
  <c r="W198" i="12"/>
  <c r="AA111" i="12"/>
  <c r="W150" i="12"/>
  <c r="AA66" i="12"/>
  <c r="W178" i="12"/>
  <c r="AA44" i="12"/>
  <c r="Y78" i="12"/>
  <c r="Y183" i="12"/>
  <c r="AC79" i="12"/>
  <c r="AA95" i="12"/>
  <c r="AA26" i="12"/>
  <c r="AC115" i="12"/>
  <c r="X174" i="12"/>
  <c r="AB96" i="12"/>
  <c r="X114" i="12"/>
  <c r="X83" i="12"/>
  <c r="AA17" i="12"/>
  <c r="W171" i="12"/>
  <c r="AA110" i="12"/>
  <c r="W72" i="12"/>
  <c r="W151" i="12"/>
  <c r="W130" i="12"/>
  <c r="W149" i="12"/>
  <c r="Y113" i="12"/>
  <c r="AB24" i="12"/>
  <c r="AA116" i="12"/>
  <c r="AC19" i="12"/>
  <c r="AC74" i="12"/>
  <c r="Y81" i="12"/>
  <c r="AC13" i="12"/>
  <c r="AB19" i="12"/>
  <c r="Y164" i="12"/>
  <c r="Y83" i="12"/>
  <c r="AA7" i="12"/>
  <c r="D1656" i="64"/>
  <c r="A1456" i="64"/>
  <c r="D1217" i="64"/>
  <c r="A1017" i="64"/>
  <c r="AB30" i="12"/>
  <c r="AB71" i="12"/>
  <c r="D1255" i="64"/>
  <c r="A1055" i="64"/>
  <c r="D1327" i="64"/>
  <c r="A1127" i="64"/>
  <c r="D1361" i="64"/>
  <c r="A1161" i="64"/>
  <c r="AB29" i="12"/>
  <c r="AC108" i="12"/>
  <c r="AC103" i="12"/>
  <c r="D1269" i="64"/>
  <c r="A1069" i="64"/>
  <c r="D1226" i="64"/>
  <c r="A1026" i="64"/>
  <c r="D1177" i="64"/>
  <c r="A977" i="64"/>
  <c r="D1273" i="64"/>
  <c r="A1073" i="64"/>
  <c r="D1285" i="64"/>
  <c r="A1085" i="64"/>
  <c r="D1252" i="64"/>
  <c r="A1052" i="64"/>
  <c r="D1341" i="64"/>
  <c r="A1141" i="64"/>
  <c r="D1340" i="64"/>
  <c r="A1140" i="64"/>
  <c r="D1254" i="64"/>
  <c r="A1054" i="64"/>
  <c r="D1193" i="64"/>
  <c r="A993" i="64"/>
  <c r="D1228" i="64"/>
  <c r="A1028" i="64"/>
  <c r="D1220" i="64"/>
  <c r="A1020" i="64"/>
  <c r="D1308" i="64"/>
  <c r="A1108" i="64"/>
  <c r="D1229" i="64"/>
  <c r="A1029" i="64"/>
  <c r="D1191" i="64"/>
  <c r="A991" i="64"/>
  <c r="AC60" i="12"/>
  <c r="Y197" i="12"/>
  <c r="AB66" i="12"/>
  <c r="AB7" i="12"/>
  <c r="D1186" i="64"/>
  <c r="A986" i="64"/>
  <c r="D1333" i="64"/>
  <c r="A1133" i="64"/>
  <c r="D1270" i="64"/>
  <c r="A1070" i="64"/>
  <c r="D1276" i="64"/>
  <c r="A1076" i="64"/>
  <c r="AB13" i="12"/>
  <c r="AC124" i="12"/>
  <c r="AB118" i="12"/>
  <c r="AC95" i="12"/>
  <c r="AB80" i="12"/>
  <c r="AA14" i="12"/>
  <c r="AB68" i="12"/>
  <c r="AC118" i="12"/>
  <c r="AA78" i="12"/>
  <c r="W98" i="12"/>
  <c r="W117" i="12"/>
  <c r="AA9" i="12"/>
  <c r="AA114" i="12"/>
  <c r="Y98" i="12"/>
  <c r="Y90" i="12"/>
  <c r="AB112" i="12"/>
  <c r="W76" i="12"/>
  <c r="AA10" i="12"/>
  <c r="X161" i="12"/>
  <c r="Y84" i="12"/>
  <c r="Y184" i="12"/>
  <c r="AB46" i="12"/>
  <c r="W136" i="12"/>
  <c r="W131" i="12"/>
  <c r="AC90" i="12"/>
  <c r="AC77" i="12"/>
  <c r="Y89" i="12"/>
  <c r="X84" i="12"/>
  <c r="AB37" i="12"/>
  <c r="AA109" i="12"/>
  <c r="AB72" i="12"/>
  <c r="AA93" i="12"/>
  <c r="W105" i="12"/>
  <c r="W124" i="12"/>
  <c r="X100" i="12"/>
  <c r="AA22" i="12"/>
  <c r="W102" i="12"/>
  <c r="X188" i="12"/>
  <c r="AC12" i="12"/>
  <c r="W67" i="12"/>
  <c r="AA21" i="12"/>
  <c r="W188" i="12"/>
  <c r="AA81" i="12"/>
  <c r="W111" i="12"/>
  <c r="W184" i="12"/>
  <c r="W147" i="12"/>
  <c r="AA86" i="12"/>
  <c r="Y112" i="12"/>
  <c r="Y142" i="12"/>
  <c r="AB60" i="12"/>
  <c r="Y155" i="12"/>
  <c r="AC10" i="12"/>
  <c r="AC73" i="12"/>
  <c r="Y80" i="12"/>
  <c r="AA125" i="12"/>
  <c r="X151" i="12"/>
  <c r="AB10" i="12"/>
  <c r="AB73" i="12"/>
  <c r="AB107" i="12"/>
  <c r="AA25" i="12"/>
  <c r="Y91" i="12"/>
  <c r="X80" i="12"/>
  <c r="AB111" i="12"/>
  <c r="AC166" i="12"/>
  <c r="W160" i="12"/>
  <c r="AA119" i="12"/>
  <c r="AA52" i="12"/>
  <c r="AC106" i="12"/>
  <c r="X148" i="12"/>
  <c r="X109" i="12"/>
  <c r="AA174" i="12"/>
  <c r="W194" i="12"/>
  <c r="AB52" i="12"/>
  <c r="Y87" i="12"/>
  <c r="Y77" i="12"/>
  <c r="AB84" i="12"/>
  <c r="AB67" i="12"/>
  <c r="D1337" i="64"/>
  <c r="A1137" i="64"/>
  <c r="D1325" i="64"/>
  <c r="A1125" i="64"/>
  <c r="D1292" i="64"/>
  <c r="A1092" i="64"/>
  <c r="D1257" i="64"/>
  <c r="A1057" i="64"/>
  <c r="D1238" i="64"/>
  <c r="A1038" i="64"/>
  <c r="D1334" i="64"/>
  <c r="A1134" i="64"/>
  <c r="D1231" i="64"/>
  <c r="A1031" i="64"/>
  <c r="D1274" i="64"/>
  <c r="A1074" i="64"/>
  <c r="D1247" i="64"/>
  <c r="A1047" i="64"/>
  <c r="D1348" i="64"/>
  <c r="A1148" i="64"/>
  <c r="D1319" i="64"/>
  <c r="A1119" i="64"/>
  <c r="D1335" i="64"/>
  <c r="A1135" i="64"/>
  <c r="AC113" i="12"/>
  <c r="D1832" i="64"/>
  <c r="A1632" i="64"/>
  <c r="AC107" i="12"/>
  <c r="AB81" i="12"/>
  <c r="AA39" i="12"/>
  <c r="AA20" i="12"/>
  <c r="AA99" i="12"/>
  <c r="AA169" i="12"/>
  <c r="AC99" i="12"/>
  <c r="AB48" i="12"/>
  <c r="AC91" i="12"/>
  <c r="AA68" i="12"/>
  <c r="AB132" i="12"/>
  <c r="AA103" i="12"/>
  <c r="AA15" i="12"/>
  <c r="X98" i="12"/>
  <c r="Y92" i="12"/>
  <c r="Y150" i="12"/>
  <c r="Y121" i="12"/>
  <c r="W153" i="12"/>
  <c r="W173" i="12"/>
  <c r="AA76" i="12"/>
  <c r="W113" i="12"/>
  <c r="W132" i="12"/>
  <c r="X68" i="12"/>
  <c r="X117" i="12"/>
  <c r="X163" i="12"/>
  <c r="AB22" i="12"/>
  <c r="AB85" i="12"/>
  <c r="AC27" i="12"/>
  <c r="AC82" i="12"/>
  <c r="W74" i="12"/>
  <c r="AA40" i="12"/>
  <c r="AA159" i="12"/>
  <c r="AB121" i="12"/>
  <c r="X116" i="12"/>
  <c r="W199" i="12"/>
  <c r="W169" i="12"/>
  <c r="AA55" i="12"/>
  <c r="X136" i="12"/>
  <c r="Y187" i="12"/>
  <c r="AC42" i="12"/>
  <c r="AC105" i="12"/>
  <c r="W80" i="12"/>
  <c r="W129" i="12"/>
  <c r="W148" i="12"/>
  <c r="X204" i="12"/>
  <c r="AA77" i="12"/>
  <c r="X120" i="12"/>
  <c r="AB75" i="12"/>
  <c r="AB28" i="12"/>
  <c r="Y172" i="12"/>
  <c r="AB38" i="12"/>
  <c r="AA74" i="12"/>
  <c r="W182" i="12"/>
  <c r="X146" i="12"/>
  <c r="AB9" i="12"/>
  <c r="X179" i="12"/>
  <c r="AC15" i="12"/>
  <c r="X77" i="12"/>
  <c r="AA177" i="12"/>
  <c r="W87" i="12"/>
  <c r="W114" i="12"/>
  <c r="W133" i="12"/>
  <c r="AC51" i="12"/>
  <c r="X180" i="12"/>
  <c r="Y109" i="12"/>
  <c r="W197" i="12"/>
  <c r="AA100" i="12"/>
  <c r="AB83" i="12"/>
  <c r="X70" i="12"/>
  <c r="AC119" i="12"/>
  <c r="AC64" i="12"/>
  <c r="Y201" i="12"/>
  <c r="Y138" i="12"/>
  <c r="D1784" i="64"/>
  <c r="A1584" i="64"/>
  <c r="D1720" i="64"/>
  <c r="A1520" i="64"/>
  <c r="D1680" i="64"/>
  <c r="A1480" i="64"/>
  <c r="D1672" i="64"/>
  <c r="A1472" i="64"/>
  <c r="D1268" i="64"/>
  <c r="A1068" i="64"/>
  <c r="D1816" i="64"/>
  <c r="A1616" i="64"/>
  <c r="D1736" i="64"/>
  <c r="A1536" i="64"/>
  <c r="D1332" i="64"/>
  <c r="A1132" i="64"/>
  <c r="D1258" i="64"/>
  <c r="A1058" i="64"/>
  <c r="D1310" i="64"/>
  <c r="A1110" i="64"/>
  <c r="D1289" i="64"/>
  <c r="A1089" i="64"/>
  <c r="Y195" i="12"/>
  <c r="AC55" i="12"/>
  <c r="AC35" i="12"/>
  <c r="AC78" i="12"/>
  <c r="AB97" i="12"/>
  <c r="AB34" i="12"/>
  <c r="X175" i="12"/>
  <c r="AB129" i="12"/>
  <c r="W191" i="12"/>
  <c r="AB78" i="12"/>
  <c r="AB98" i="12"/>
  <c r="D1263" i="64"/>
  <c r="A1063" i="64"/>
  <c r="AB69" i="12"/>
  <c r="Y180" i="12"/>
  <c r="AB18" i="12"/>
  <c r="AC23" i="12"/>
  <c r="AA42" i="12"/>
  <c r="AC63" i="12"/>
  <c r="AB183" i="12"/>
  <c r="AC68" i="12"/>
  <c r="AC86" i="12"/>
  <c r="AC71" i="12"/>
  <c r="AC28" i="12"/>
  <c r="D1183" i="64"/>
  <c r="A983" i="64"/>
  <c r="D1350" i="64"/>
  <c r="A1150" i="64"/>
  <c r="D1279" i="64"/>
  <c r="A1079" i="64"/>
  <c r="D1290" i="64"/>
  <c r="A1090" i="64"/>
  <c r="D1199" i="64"/>
  <c r="A999" i="64"/>
  <c r="D1209" i="64"/>
  <c r="A1009" i="64"/>
  <c r="D1213" i="64"/>
  <c r="A1013" i="64"/>
  <c r="D1212" i="64"/>
  <c r="A1012" i="64"/>
  <c r="D1365" i="64"/>
  <c r="A1165" i="64"/>
  <c r="D1318" i="64"/>
  <c r="A1118" i="64"/>
  <c r="D1342" i="64"/>
  <c r="A1142" i="64"/>
  <c r="D1198" i="64"/>
  <c r="A998" i="64"/>
  <c r="D1190" i="64"/>
  <c r="A990" i="64"/>
  <c r="D1324" i="64"/>
  <c r="A1124" i="64"/>
  <c r="D1306" i="64"/>
  <c r="A1106" i="64"/>
  <c r="D1239" i="64"/>
  <c r="A1039" i="64"/>
  <c r="D1330" i="64"/>
  <c r="A1130" i="64"/>
  <c r="D1221" i="64"/>
  <c r="A1021" i="64"/>
  <c r="AC92" i="12"/>
  <c r="AC29" i="12"/>
  <c r="AC167" i="12"/>
  <c r="W172" i="12"/>
  <c r="AB159" i="12"/>
  <c r="AC120" i="12"/>
  <c r="X126" i="12"/>
  <c r="X189" i="12"/>
  <c r="AC69" i="12"/>
  <c r="W176" i="12"/>
  <c r="W187" i="12"/>
  <c r="W161" i="12"/>
  <c r="AA129" i="12"/>
  <c r="AA127" i="12"/>
  <c r="AE11" i="12"/>
  <c r="X135" i="12"/>
  <c r="X194" i="12"/>
  <c r="AB57" i="12"/>
  <c r="X181" i="12"/>
  <c r="X127" i="12"/>
  <c r="X186" i="12"/>
  <c r="AB49" i="12"/>
  <c r="AA62" i="12"/>
  <c r="AA60" i="12"/>
  <c r="AB27" i="12"/>
  <c r="AB86" i="12"/>
  <c r="AB178" i="12"/>
  <c r="X185" i="12"/>
  <c r="AA16" i="12"/>
  <c r="AB128" i="12"/>
  <c r="AB95" i="12"/>
  <c r="Y167" i="12"/>
  <c r="AC22" i="12"/>
  <c r="AC85" i="12"/>
  <c r="AC114" i="12"/>
  <c r="W88" i="12"/>
  <c r="W134" i="12"/>
  <c r="W168" i="12"/>
  <c r="W154" i="12"/>
  <c r="AA53" i="12"/>
  <c r="X129" i="12"/>
  <c r="AA34" i="12"/>
  <c r="AA128" i="12"/>
  <c r="X176" i="12"/>
  <c r="AB40" i="12"/>
  <c r="W91" i="12"/>
  <c r="W94" i="12"/>
  <c r="AA80" i="12"/>
  <c r="X199" i="12"/>
  <c r="AB58" i="12"/>
  <c r="X205" i="12"/>
  <c r="Y126" i="12"/>
  <c r="Y189" i="12"/>
  <c r="AC52" i="12"/>
  <c r="AB113" i="12"/>
  <c r="W93" i="12"/>
  <c r="AA41" i="12"/>
  <c r="W70" i="12"/>
  <c r="W158" i="12"/>
  <c r="AA47" i="12"/>
  <c r="AA164" i="12"/>
  <c r="AA87" i="12"/>
  <c r="Y141" i="12"/>
  <c r="AA163" i="12"/>
  <c r="AA115" i="12"/>
  <c r="Y76" i="12"/>
  <c r="X112" i="12"/>
  <c r="AA64" i="12"/>
  <c r="AE28" i="12"/>
  <c r="Y110" i="12"/>
  <c r="W71" i="12"/>
  <c r="W112" i="12"/>
  <c r="W137" i="12"/>
  <c r="W156" i="12"/>
  <c r="W115" i="12"/>
  <c r="W118" i="12"/>
  <c r="AA205" i="12"/>
  <c r="X178" i="12"/>
  <c r="AB41" i="12"/>
  <c r="AC47" i="12"/>
  <c r="W201" i="12"/>
  <c r="AA113" i="12"/>
  <c r="W179" i="12"/>
  <c r="AA118" i="12"/>
  <c r="AA168" i="12"/>
  <c r="AA18" i="12"/>
  <c r="Y145" i="12"/>
  <c r="AC8" i="12"/>
  <c r="X206" i="12"/>
  <c r="X110" i="12"/>
  <c r="AA36" i="12"/>
  <c r="X145" i="12"/>
  <c r="Y119" i="12"/>
  <c r="X113" i="12"/>
  <c r="X162" i="12"/>
  <c r="AB126" i="12"/>
  <c r="D1301" i="64"/>
  <c r="A1101" i="64"/>
  <c r="D1298" i="64"/>
  <c r="A1098" i="64"/>
  <c r="D1266" i="64"/>
  <c r="A1066" i="64"/>
  <c r="D1129" i="64"/>
  <c r="A929" i="64"/>
  <c r="D1317" i="64"/>
  <c r="A1117" i="64"/>
  <c r="D1284" i="64"/>
  <c r="A1084" i="64"/>
  <c r="D1173" i="64"/>
  <c r="A973" i="64"/>
  <c r="D1172" i="64"/>
  <c r="A972" i="64"/>
  <c r="D1326" i="64"/>
  <c r="A1126" i="64"/>
  <c r="D1356" i="64"/>
  <c r="A1156" i="64"/>
  <c r="D1249" i="64"/>
  <c r="A1049" i="64"/>
  <c r="D1222" i="64"/>
  <c r="A1022" i="64"/>
  <c r="D1346" i="64"/>
  <c r="A1146" i="64"/>
  <c r="AC66" i="12"/>
  <c r="D1517" i="64" l="1"/>
  <c r="A1317" i="64"/>
  <c r="AG62" i="12"/>
  <c r="AE33" i="12"/>
  <c r="AG50" i="12"/>
  <c r="AC206" i="12"/>
  <c r="D1390" i="64"/>
  <c r="A1190" i="64"/>
  <c r="D1565" i="64"/>
  <c r="A1365" i="64"/>
  <c r="D1399" i="64"/>
  <c r="A1199" i="64"/>
  <c r="D1383" i="64"/>
  <c r="A1183" i="64"/>
  <c r="AC197" i="12"/>
  <c r="AB182" i="12"/>
  <c r="AG59" i="12"/>
  <c r="D1489" i="64"/>
  <c r="A1289" i="64"/>
  <c r="AF21" i="12"/>
  <c r="D2016" i="64"/>
  <c r="A1816" i="64"/>
  <c r="D1920" i="64"/>
  <c r="A1720" i="64"/>
  <c r="AF34" i="12"/>
  <c r="AC182" i="12"/>
  <c r="AF55" i="12"/>
  <c r="AC164" i="12"/>
  <c r="AC205" i="12"/>
  <c r="D1548" i="64"/>
  <c r="A1348" i="64"/>
  <c r="D1534" i="64"/>
  <c r="A1334" i="64"/>
  <c r="D1525" i="64"/>
  <c r="A1325" i="64"/>
  <c r="AA182" i="12"/>
  <c r="AE65" i="12"/>
  <c r="AC177" i="12"/>
  <c r="AA206" i="12"/>
  <c r="AB149" i="12"/>
  <c r="AA186" i="12"/>
  <c r="AC192" i="12"/>
  <c r="D1391" i="64"/>
  <c r="A1191" i="64"/>
  <c r="D1428" i="64"/>
  <c r="A1228" i="64"/>
  <c r="D1541" i="64"/>
  <c r="A1341" i="64"/>
  <c r="D1377" i="64"/>
  <c r="A1177" i="64"/>
  <c r="AE24" i="12"/>
  <c r="AF7" i="12"/>
  <c r="AG11" i="12"/>
  <c r="AB168" i="12"/>
  <c r="AC168" i="12"/>
  <c r="AF17" i="12"/>
  <c r="D1960" i="64"/>
  <c r="A1760" i="64"/>
  <c r="AA104" i="12"/>
  <c r="D1404" i="64"/>
  <c r="A1204" i="64"/>
  <c r="AC100" i="12"/>
  <c r="D1436" i="64"/>
  <c r="A1236" i="64"/>
  <c r="D1385" i="64"/>
  <c r="A1185" i="64"/>
  <c r="AC159" i="12"/>
  <c r="D2008" i="64"/>
  <c r="A1808" i="64"/>
  <c r="D1425" i="64"/>
  <c r="A1225" i="64"/>
  <c r="D1559" i="64"/>
  <c r="A1359" i="64"/>
  <c r="D1462" i="64"/>
  <c r="A1262" i="64"/>
  <c r="AC169" i="12"/>
  <c r="AA185" i="12"/>
  <c r="AC89" i="12"/>
  <c r="AA161" i="12"/>
  <c r="AA140" i="12"/>
  <c r="AC80" i="12"/>
  <c r="AG44" i="12"/>
  <c r="AB88" i="12"/>
  <c r="AA126" i="12"/>
  <c r="D1864" i="64"/>
  <c r="A1664" i="64"/>
  <c r="AG56" i="12"/>
  <c r="D1497" i="64"/>
  <c r="A1297" i="64"/>
  <c r="AC180" i="12"/>
  <c r="AC141" i="12"/>
  <c r="AB70" i="12"/>
  <c r="AA108" i="12"/>
  <c r="AC144" i="12"/>
  <c r="AC110" i="12"/>
  <c r="AA98" i="12"/>
  <c r="AC117" i="12"/>
  <c r="AB100" i="12"/>
  <c r="AG18" i="12"/>
  <c r="D1453" i="64"/>
  <c r="A1253" i="64"/>
  <c r="D1558" i="64"/>
  <c r="A1358" i="64"/>
  <c r="D1976" i="64"/>
  <c r="A1776" i="64"/>
  <c r="D1414" i="64"/>
  <c r="A1214" i="64"/>
  <c r="D1445" i="64"/>
  <c r="A1245" i="64"/>
  <c r="D1511" i="64"/>
  <c r="A1311" i="64"/>
  <c r="AA184" i="12"/>
  <c r="AB165" i="12"/>
  <c r="AA154" i="12"/>
  <c r="AC104" i="12"/>
  <c r="AB137" i="12"/>
  <c r="AA178" i="12"/>
  <c r="AB119" i="12"/>
  <c r="AC112" i="12"/>
  <c r="AC165" i="12"/>
  <c r="AG34" i="12"/>
  <c r="AC127" i="12"/>
  <c r="AE9" i="12"/>
  <c r="D1422" i="64"/>
  <c r="A1222" i="64"/>
  <c r="AF16" i="12"/>
  <c r="AB164" i="12"/>
  <c r="D1449" i="64"/>
  <c r="A1249" i="64"/>
  <c r="AF47" i="12"/>
  <c r="AE41" i="12"/>
  <c r="AB156" i="12"/>
  <c r="AE44" i="12"/>
  <c r="AF24" i="12"/>
  <c r="AC195" i="12"/>
  <c r="D1439" i="64"/>
  <c r="A1239" i="64"/>
  <c r="AE7" i="12"/>
  <c r="AA135" i="12"/>
  <c r="AF19" i="12"/>
  <c r="AB173" i="12"/>
  <c r="D1476" i="64"/>
  <c r="A1276" i="64"/>
  <c r="AF10" i="12"/>
  <c r="D1455" i="64"/>
  <c r="A1255" i="64"/>
  <c r="AA147" i="12"/>
  <c r="AB151" i="12"/>
  <c r="AC175" i="12"/>
  <c r="AE13" i="12"/>
  <c r="AA158" i="12"/>
  <c r="AC133" i="12"/>
  <c r="AB190" i="12"/>
  <c r="AB82" i="12"/>
  <c r="D1928" i="64"/>
  <c r="A1728" i="64"/>
  <c r="AB131" i="12"/>
  <c r="D1912" i="64"/>
  <c r="A1712" i="64"/>
  <c r="AC151" i="12"/>
  <c r="AG36" i="12"/>
  <c r="AF26" i="12"/>
  <c r="AC101" i="12"/>
  <c r="AA138" i="12"/>
  <c r="AC72" i="12"/>
  <c r="AC153" i="12"/>
  <c r="AC142" i="12"/>
  <c r="AB152" i="12"/>
  <c r="AC181" i="12"/>
  <c r="AC163" i="12"/>
  <c r="AB135" i="12"/>
  <c r="AF25" i="12"/>
  <c r="AB103" i="12"/>
  <c r="D1405" i="64"/>
  <c r="A1205" i="64"/>
  <c r="D1423" i="64"/>
  <c r="A1223" i="64"/>
  <c r="D1380" i="64"/>
  <c r="A1180" i="64"/>
  <c r="D1394" i="64"/>
  <c r="A1194" i="64"/>
  <c r="AC128" i="12"/>
  <c r="AB90" i="12"/>
  <c r="H7" i="34"/>
  <c r="AB163" i="12"/>
  <c r="D1370" i="64"/>
  <c r="A1170" i="64"/>
  <c r="F7" i="34"/>
  <c r="AB74" i="12"/>
  <c r="AF14" i="12"/>
  <c r="AG8" i="12"/>
  <c r="AC122" i="12"/>
  <c r="D1378" i="64"/>
  <c r="A1178" i="64"/>
  <c r="AB116" i="12"/>
  <c r="AC97" i="12"/>
  <c r="AA146" i="12"/>
  <c r="AG33" i="12"/>
  <c r="AA75" i="12"/>
  <c r="AA204" i="12"/>
  <c r="AF20" i="12"/>
  <c r="AE62" i="12"/>
  <c r="AB181" i="12"/>
  <c r="AA150" i="12"/>
  <c r="AB106" i="12"/>
  <c r="AA139" i="12"/>
  <c r="AC179" i="12"/>
  <c r="AA67" i="12"/>
  <c r="AF39" i="12"/>
  <c r="AA94" i="12"/>
  <c r="AC183" i="12"/>
  <c r="AA117" i="12"/>
  <c r="D1546" i="64"/>
  <c r="A1346" i="64"/>
  <c r="AF13" i="12"/>
  <c r="AE52" i="12"/>
  <c r="AE60" i="12"/>
  <c r="D1466" i="64"/>
  <c r="A1266" i="64"/>
  <c r="AB196" i="12"/>
  <c r="AB177" i="12"/>
  <c r="AA195" i="12"/>
  <c r="AC184" i="12"/>
  <c r="D1398" i="64"/>
  <c r="A1198" i="64"/>
  <c r="D1412" i="64"/>
  <c r="A1212" i="64"/>
  <c r="D1490" i="64"/>
  <c r="A1290" i="64"/>
  <c r="D1510" i="64"/>
  <c r="A1310" i="64"/>
  <c r="D1458" i="64"/>
  <c r="A1258" i="64"/>
  <c r="D1468" i="64"/>
  <c r="A1268" i="64"/>
  <c r="D1984" i="64"/>
  <c r="A1784" i="64"/>
  <c r="AA202" i="12"/>
  <c r="AE50" i="12"/>
  <c r="AA193" i="12"/>
  <c r="AF41" i="12"/>
  <c r="D2032" i="64"/>
  <c r="A1832" i="64"/>
  <c r="D1447" i="64"/>
  <c r="A1247" i="64"/>
  <c r="D1438" i="64"/>
  <c r="A1238" i="64"/>
  <c r="D1537" i="64"/>
  <c r="A1337" i="64"/>
  <c r="AF65" i="12"/>
  <c r="AE10" i="12"/>
  <c r="AE45" i="12"/>
  <c r="AC199" i="12"/>
  <c r="AB187" i="12"/>
  <c r="D1429" i="64"/>
  <c r="A1229" i="64"/>
  <c r="D1393" i="64"/>
  <c r="A1193" i="64"/>
  <c r="D1452" i="64"/>
  <c r="A1252" i="64"/>
  <c r="D1426" i="64"/>
  <c r="A1226" i="64"/>
  <c r="AC157" i="12"/>
  <c r="AF37" i="12"/>
  <c r="AB172" i="12"/>
  <c r="AB120" i="12"/>
  <c r="AE31" i="12"/>
  <c r="AB195" i="12"/>
  <c r="AF53" i="12"/>
  <c r="D1486" i="64"/>
  <c r="A1286" i="64"/>
  <c r="D1944" i="64"/>
  <c r="A1744" i="64"/>
  <c r="D2024" i="64"/>
  <c r="A1824" i="64"/>
  <c r="AF40" i="12"/>
  <c r="AC76" i="12"/>
  <c r="AA145" i="12"/>
  <c r="D1545" i="64"/>
  <c r="A1345" i="64"/>
  <c r="D1381" i="64"/>
  <c r="A1181" i="64"/>
  <c r="D1514" i="64"/>
  <c r="A1314" i="64"/>
  <c r="D1521" i="64"/>
  <c r="A1321" i="64"/>
  <c r="AC137" i="12"/>
  <c r="AC102" i="12"/>
  <c r="AA90" i="12"/>
  <c r="AA69" i="12"/>
  <c r="AA137" i="12"/>
  <c r="AB155" i="12"/>
  <c r="AA175" i="12"/>
  <c r="AA79" i="12"/>
  <c r="AB108" i="12"/>
  <c r="AG17" i="12"/>
  <c r="AB77" i="12"/>
  <c r="D1415" i="64"/>
  <c r="A1215" i="64"/>
  <c r="AB179" i="12"/>
  <c r="AB91" i="12"/>
  <c r="AC186" i="12"/>
  <c r="AG63" i="12"/>
  <c r="AB167" i="12"/>
  <c r="AC94" i="12"/>
  <c r="AG32" i="12"/>
  <c r="AB200" i="12"/>
  <c r="AA91" i="12"/>
  <c r="AG27" i="12"/>
  <c r="AA107" i="12"/>
  <c r="AE17" i="12"/>
  <c r="AB117" i="12"/>
  <c r="AG55" i="12"/>
  <c r="AG10" i="12"/>
  <c r="AC140" i="12"/>
  <c r="AC149" i="12"/>
  <c r="D1904" i="64"/>
  <c r="A1704" i="64"/>
  <c r="D1471" i="64"/>
  <c r="A1271" i="64"/>
  <c r="AC185" i="12"/>
  <c r="D1516" i="64"/>
  <c r="A1316" i="64"/>
  <c r="D1442" i="64"/>
  <c r="A1242" i="64"/>
  <c r="D1430" i="64"/>
  <c r="A1230" i="64"/>
  <c r="D1553" i="64"/>
  <c r="A1353" i="64"/>
  <c r="D1382" i="64"/>
  <c r="A1182" i="64"/>
  <c r="AC200" i="12"/>
  <c r="AA105" i="12"/>
  <c r="AA151" i="12"/>
  <c r="AA89" i="12"/>
  <c r="AA85" i="12"/>
  <c r="AG42" i="12"/>
  <c r="AC111" i="12"/>
  <c r="AC143" i="12"/>
  <c r="AB184" i="12"/>
  <c r="AA131" i="12"/>
  <c r="AB122" i="12"/>
  <c r="D1501" i="64"/>
  <c r="A1301" i="64"/>
  <c r="D1372" i="64"/>
  <c r="A1172" i="64"/>
  <c r="AF45" i="12"/>
  <c r="D1463" i="64"/>
  <c r="A1263" i="64"/>
  <c r="AB143" i="12"/>
  <c r="AB175" i="12"/>
  <c r="AA180" i="12"/>
  <c r="AA199" i="12"/>
  <c r="AA157" i="12"/>
  <c r="D1373" i="64"/>
  <c r="A1173" i="64"/>
  <c r="AC194" i="12"/>
  <c r="AG57" i="12"/>
  <c r="AF48" i="12"/>
  <c r="AB192" i="12"/>
  <c r="AF49" i="12"/>
  <c r="AB153" i="12"/>
  <c r="D1556" i="64"/>
  <c r="A1356" i="64"/>
  <c r="D1484" i="64"/>
  <c r="A1284" i="64"/>
  <c r="D1498" i="64"/>
  <c r="A1298" i="64"/>
  <c r="AA166" i="12"/>
  <c r="AA172" i="12"/>
  <c r="AE29" i="12"/>
  <c r="AA181" i="12"/>
  <c r="AA196" i="12"/>
  <c r="AB186" i="12"/>
  <c r="AG24" i="12"/>
  <c r="AC161" i="12"/>
  <c r="AC190" i="12"/>
  <c r="AB174" i="12"/>
  <c r="AB169" i="12"/>
  <c r="AG7" i="12"/>
  <c r="AF28" i="12"/>
  <c r="AE30" i="12"/>
  <c r="AE20" i="12"/>
  <c r="AE61" i="12"/>
  <c r="AA192" i="12"/>
  <c r="AB191" i="12"/>
  <c r="AB202" i="12"/>
  <c r="AB136" i="12"/>
  <c r="AE54" i="12"/>
  <c r="AA132" i="12"/>
  <c r="AE26" i="12"/>
  <c r="AG54" i="12"/>
  <c r="D1470" i="64"/>
  <c r="A1270" i="64"/>
  <c r="AB142" i="12"/>
  <c r="D1417" i="64"/>
  <c r="A1217" i="64"/>
  <c r="AE38" i="12"/>
  <c r="AG61" i="12"/>
  <c r="AC198" i="12"/>
  <c r="AB134" i="12"/>
  <c r="AC145" i="12"/>
  <c r="AG40" i="12"/>
  <c r="AE48" i="12"/>
  <c r="AC146" i="12"/>
  <c r="AC87" i="12"/>
  <c r="AC171" i="12"/>
  <c r="AC126" i="12"/>
  <c r="AG21" i="12"/>
  <c r="AC96" i="12"/>
  <c r="AF54" i="12"/>
  <c r="AC135" i="12"/>
  <c r="D1848" i="64"/>
  <c r="A1648" i="64"/>
  <c r="AB150" i="12"/>
  <c r="AA133" i="12"/>
  <c r="AB92" i="12"/>
  <c r="AG19" i="12"/>
  <c r="AA188" i="12"/>
  <c r="AA92" i="12"/>
  <c r="AC155" i="12"/>
  <c r="AE22" i="12"/>
  <c r="AG31" i="12"/>
  <c r="AC178" i="12"/>
  <c r="AC193" i="12"/>
  <c r="D1495" i="64"/>
  <c r="A1295" i="64"/>
  <c r="D1569" i="64"/>
  <c r="A1369" i="64"/>
  <c r="D1513" i="64"/>
  <c r="A1313" i="64"/>
  <c r="D1397" i="64"/>
  <c r="A1197" i="64"/>
  <c r="AF18" i="12"/>
  <c r="AB99" i="12"/>
  <c r="D1566" i="64"/>
  <c r="A1366" i="64"/>
  <c r="D1564" i="64"/>
  <c r="A1364" i="64"/>
  <c r="D1482" i="64"/>
  <c r="A1282" i="64"/>
  <c r="AA123" i="12"/>
  <c r="AC170" i="12"/>
  <c r="AB203" i="12"/>
  <c r="AF56" i="12"/>
  <c r="AA124" i="12"/>
  <c r="AG9" i="12"/>
  <c r="AA187" i="12"/>
  <c r="AF22" i="12"/>
  <c r="AB130" i="12"/>
  <c r="AC134" i="12"/>
  <c r="AG30" i="12"/>
  <c r="AA189" i="12"/>
  <c r="AA73" i="12"/>
  <c r="AC116" i="12"/>
  <c r="AA156" i="12"/>
  <c r="AC187" i="12"/>
  <c r="AA130" i="12"/>
  <c r="AE14" i="12"/>
  <c r="D1506" i="64"/>
  <c r="A1306" i="64"/>
  <c r="D1542" i="64"/>
  <c r="A1342" i="64"/>
  <c r="D1413" i="64"/>
  <c r="A1213" i="64"/>
  <c r="D1479" i="64"/>
  <c r="A1279" i="64"/>
  <c r="AF31" i="12"/>
  <c r="AC158" i="12"/>
  <c r="AF42" i="12"/>
  <c r="AG53" i="12"/>
  <c r="D1532" i="64"/>
  <c r="A1332" i="64"/>
  <c r="D1872" i="64"/>
  <c r="A1672" i="64"/>
  <c r="AG49" i="12"/>
  <c r="AE27" i="12"/>
  <c r="AE42" i="12"/>
  <c r="AA148" i="12"/>
  <c r="D1535" i="64"/>
  <c r="A1335" i="64"/>
  <c r="D1474" i="64"/>
  <c r="A1274" i="64"/>
  <c r="D1457" i="64"/>
  <c r="A1257" i="64"/>
  <c r="AG20" i="12"/>
  <c r="AG107" i="12"/>
  <c r="AB166" i="12"/>
  <c r="AE176" i="12"/>
  <c r="AB147" i="12"/>
  <c r="AE40" i="12"/>
  <c r="AA201" i="12"/>
  <c r="AF74" i="12"/>
  <c r="AG117" i="12"/>
  <c r="AE127" i="12"/>
  <c r="D1508" i="64"/>
  <c r="A1308" i="64"/>
  <c r="D1454" i="64"/>
  <c r="A1254" i="64"/>
  <c r="D1485" i="64"/>
  <c r="A1285" i="64"/>
  <c r="D1469" i="64"/>
  <c r="A1269" i="64"/>
  <c r="AB199" i="12"/>
  <c r="AB158" i="12"/>
  <c r="AB197" i="12"/>
  <c r="AE35" i="12"/>
  <c r="AC147" i="12"/>
  <c r="AF84" i="12"/>
  <c r="AE36" i="12"/>
  <c r="AA122" i="12"/>
  <c r="AA165" i="12"/>
  <c r="D1265" i="64"/>
  <c r="A1065" i="64"/>
  <c r="D1481" i="64"/>
  <c r="A1281" i="64"/>
  <c r="AG102" i="12"/>
  <c r="D1406" i="64"/>
  <c r="A1206" i="64"/>
  <c r="D1396" i="64"/>
  <c r="A1196" i="64"/>
  <c r="AG52" i="12"/>
  <c r="D1557" i="64"/>
  <c r="A1357" i="64"/>
  <c r="D1434" i="64"/>
  <c r="A1234" i="64"/>
  <c r="AG26" i="12"/>
  <c r="AA134" i="12"/>
  <c r="AB93" i="12"/>
  <c r="D1601" i="64"/>
  <c r="A1401" i="64"/>
  <c r="D1389" i="64"/>
  <c r="A1189" i="64"/>
  <c r="D1503" i="64"/>
  <c r="A1303" i="64"/>
  <c r="D1487" i="64"/>
  <c r="A1287" i="64"/>
  <c r="AC204" i="12"/>
  <c r="AA96" i="12"/>
  <c r="AA72" i="12"/>
  <c r="AF52" i="12"/>
  <c r="AE19" i="12"/>
  <c r="AC150" i="12"/>
  <c r="AF23" i="12"/>
  <c r="AB162" i="12"/>
  <c r="AC93" i="12"/>
  <c r="D1538" i="64"/>
  <c r="A1338" i="64"/>
  <c r="AC160" i="12"/>
  <c r="AC131" i="12"/>
  <c r="AB79" i="12"/>
  <c r="AF33" i="12"/>
  <c r="AG128" i="12"/>
  <c r="AB139" i="12"/>
  <c r="AA179" i="12"/>
  <c r="AE37" i="12"/>
  <c r="AA171" i="12"/>
  <c r="AF51" i="12"/>
  <c r="AA203" i="12"/>
  <c r="AE57" i="12"/>
  <c r="AA160" i="12"/>
  <c r="AE95" i="12"/>
  <c r="AC84" i="12"/>
  <c r="D1840" i="64"/>
  <c r="A1640" i="64"/>
  <c r="AG25" i="12"/>
  <c r="AE66" i="12"/>
  <c r="AB123" i="12"/>
  <c r="D1494" i="64"/>
  <c r="A1294" i="64"/>
  <c r="D1477" i="64"/>
  <c r="A1277" i="64"/>
  <c r="D1437" i="64"/>
  <c r="A1237" i="64"/>
  <c r="D1450" i="64"/>
  <c r="A1250" i="64"/>
  <c r="D1410" i="64"/>
  <c r="A1210" i="64"/>
  <c r="AF46" i="12"/>
  <c r="AF8" i="12"/>
  <c r="AC132" i="12"/>
  <c r="AA101" i="12"/>
  <c r="AG109" i="12"/>
  <c r="AB127" i="12"/>
  <c r="D1461" i="64"/>
  <c r="A1261" i="64"/>
  <c r="AE152" i="12"/>
  <c r="AC138" i="12"/>
  <c r="AB101" i="12"/>
  <c r="AE101" i="12"/>
  <c r="D1526" i="64"/>
  <c r="A1326" i="64"/>
  <c r="AF90" i="12"/>
  <c r="AF63" i="12"/>
  <c r="AF152" i="12"/>
  <c r="AE138" i="12"/>
  <c r="AG29" i="12"/>
  <c r="AG98" i="12"/>
  <c r="AA176" i="12"/>
  <c r="AE51" i="12"/>
  <c r="AA162" i="12"/>
  <c r="AF36" i="12"/>
  <c r="AF32" i="12"/>
  <c r="AA149" i="12"/>
  <c r="AC148" i="12"/>
  <c r="AE120" i="12"/>
  <c r="AB180" i="12"/>
  <c r="AE8" i="12"/>
  <c r="AF15" i="12"/>
  <c r="AG154" i="12"/>
  <c r="D1533" i="64"/>
  <c r="A1333" i="64"/>
  <c r="AF58" i="12"/>
  <c r="D1561" i="64"/>
  <c r="A1361" i="64"/>
  <c r="D1856" i="64"/>
  <c r="A1656" i="64"/>
  <c r="AB204" i="12"/>
  <c r="AE16" i="12"/>
  <c r="AA191" i="12"/>
  <c r="AF167" i="12"/>
  <c r="AA141" i="12"/>
  <c r="AC136" i="12"/>
  <c r="AA173" i="12"/>
  <c r="AF64" i="12"/>
  <c r="AE83" i="12"/>
  <c r="AG51" i="12"/>
  <c r="AC176" i="12"/>
  <c r="D1952" i="64"/>
  <c r="A1752" i="64"/>
  <c r="AE34" i="12"/>
  <c r="AG28" i="12"/>
  <c r="AF104" i="12"/>
  <c r="AF44" i="12"/>
  <c r="AB148" i="12"/>
  <c r="AF159" i="12"/>
  <c r="AB140" i="12"/>
  <c r="D1567" i="64"/>
  <c r="A1367" i="64"/>
  <c r="D1502" i="64"/>
  <c r="A1302" i="64"/>
  <c r="D1460" i="64"/>
  <c r="A1260" i="64"/>
  <c r="D1500" i="64"/>
  <c r="A1300" i="64"/>
  <c r="D1549" i="64"/>
  <c r="A1349" i="64"/>
  <c r="D1374" i="64"/>
  <c r="A1174" i="64"/>
  <c r="AG48" i="12"/>
  <c r="AB141" i="12"/>
  <c r="AB145" i="12"/>
  <c r="AA197" i="12"/>
  <c r="AG65" i="12"/>
  <c r="AE49" i="12"/>
  <c r="AA152" i="12"/>
  <c r="AE47" i="12"/>
  <c r="AE18" i="12"/>
  <c r="AE153" i="12"/>
  <c r="AG16" i="12"/>
  <c r="AB146" i="12"/>
  <c r="AF11" i="12"/>
  <c r="AA170" i="12"/>
  <c r="AG47" i="12"/>
  <c r="AC173" i="12"/>
  <c r="AC189" i="12"/>
  <c r="AE56" i="12"/>
  <c r="AG39" i="12"/>
  <c r="AB114" i="12"/>
  <c r="AG46" i="12"/>
  <c r="AB188" i="12"/>
  <c r="AA155" i="12"/>
  <c r="AA84" i="12"/>
  <c r="AA194" i="12"/>
  <c r="AA120" i="12"/>
  <c r="AB138" i="12"/>
  <c r="AB133" i="12"/>
  <c r="AB198" i="12"/>
  <c r="AE12" i="12"/>
  <c r="AE130" i="12"/>
  <c r="AF60" i="12"/>
  <c r="AE82" i="12"/>
  <c r="AG168" i="12"/>
  <c r="AC123" i="12"/>
  <c r="AF29" i="12"/>
  <c r="AE171" i="12"/>
  <c r="AG68" i="12"/>
  <c r="D1524" i="64"/>
  <c r="A1324" i="64"/>
  <c r="D1518" i="64"/>
  <c r="A1318" i="64"/>
  <c r="D1409" i="64"/>
  <c r="A1209" i="64"/>
  <c r="D1550" i="64"/>
  <c r="A1350" i="64"/>
  <c r="AB206" i="12"/>
  <c r="AF50" i="12"/>
  <c r="AB157" i="12"/>
  <c r="AF122" i="12"/>
  <c r="D1936" i="64"/>
  <c r="A1736" i="64"/>
  <c r="D1880" i="64"/>
  <c r="A1680" i="64"/>
  <c r="AF123" i="12"/>
  <c r="AG12" i="12"/>
  <c r="AG64" i="12"/>
  <c r="AE71" i="12"/>
  <c r="AG108" i="12"/>
  <c r="AA200" i="12"/>
  <c r="AB185" i="12"/>
  <c r="AA198" i="12"/>
  <c r="AF105" i="12"/>
  <c r="AG176" i="12"/>
  <c r="D1519" i="64"/>
  <c r="A1319" i="64"/>
  <c r="D1431" i="64"/>
  <c r="A1231" i="64"/>
  <c r="D1492" i="64"/>
  <c r="A1292" i="64"/>
  <c r="AC139" i="12"/>
  <c r="AG71" i="12"/>
  <c r="AE122" i="12"/>
  <c r="AG43" i="12"/>
  <c r="G7" i="34"/>
  <c r="AB154" i="12"/>
  <c r="AB194" i="12"/>
  <c r="AF38" i="12"/>
  <c r="D1420" i="64"/>
  <c r="A1220" i="64"/>
  <c r="D1540" i="64"/>
  <c r="A1340" i="64"/>
  <c r="D1473" i="64"/>
  <c r="A1273" i="64"/>
  <c r="AF121" i="12"/>
  <c r="AG22" i="12"/>
  <c r="AE46" i="12"/>
  <c r="AF129" i="12"/>
  <c r="AE159" i="12"/>
  <c r="AM23" i="12"/>
  <c r="AM13" i="12"/>
  <c r="AE55" i="12"/>
  <c r="AE139" i="12"/>
  <c r="AE64" i="12"/>
  <c r="AB144" i="12"/>
  <c r="AO21" i="12"/>
  <c r="AF61" i="12"/>
  <c r="AF155" i="12"/>
  <c r="D1418" i="64"/>
  <c r="A1218" i="64"/>
  <c r="D2000" i="64"/>
  <c r="A1800" i="64"/>
  <c r="D1433" i="64"/>
  <c r="A1233" i="64"/>
  <c r="AA144" i="12"/>
  <c r="AC162" i="12"/>
  <c r="D1554" i="64"/>
  <c r="A1354" i="64"/>
  <c r="D1402" i="64"/>
  <c r="A1202" i="64"/>
  <c r="D1441" i="64"/>
  <c r="A1241" i="64"/>
  <c r="AA143" i="12"/>
  <c r="AG171" i="12"/>
  <c r="AB176" i="12"/>
  <c r="AE170" i="12"/>
  <c r="AF62" i="12"/>
  <c r="AE21" i="12"/>
  <c r="AG38" i="12"/>
  <c r="AF43" i="12"/>
  <c r="AA190" i="12"/>
  <c r="AC109" i="12"/>
  <c r="AC88" i="12"/>
  <c r="AC188" i="12"/>
  <c r="AB193" i="12"/>
  <c r="AC75" i="12"/>
  <c r="AB125" i="12"/>
  <c r="AF59" i="12"/>
  <c r="AG37" i="12"/>
  <c r="AC129" i="12"/>
  <c r="D1562" i="64"/>
  <c r="A1362" i="64"/>
  <c r="AG142" i="12"/>
  <c r="AC203" i="12"/>
  <c r="AA70" i="12"/>
  <c r="AB110" i="12"/>
  <c r="AF165" i="12"/>
  <c r="AC83" i="12"/>
  <c r="AE137" i="12"/>
  <c r="AB160" i="12"/>
  <c r="AC202" i="12"/>
  <c r="AB102" i="12"/>
  <c r="AB104" i="12"/>
  <c r="AC172" i="12"/>
  <c r="AA136" i="12"/>
  <c r="AO9" i="12"/>
  <c r="AF134" i="12"/>
  <c r="AC196" i="12"/>
  <c r="AG144" i="12"/>
  <c r="AE96" i="12"/>
  <c r="AG76" i="12"/>
  <c r="D1505" i="64"/>
  <c r="A1305" i="64"/>
  <c r="D1888" i="64"/>
  <c r="A1688" i="64"/>
  <c r="AC125" i="12"/>
  <c r="AN50" i="12"/>
  <c r="D1968" i="64"/>
  <c r="A1768" i="64"/>
  <c r="D1543" i="64"/>
  <c r="A1343" i="64"/>
  <c r="D1444" i="64"/>
  <c r="A1244" i="64"/>
  <c r="D1522" i="64"/>
  <c r="A1322" i="64"/>
  <c r="AB189" i="12"/>
  <c r="AG41" i="12"/>
  <c r="AC152" i="12"/>
  <c r="AF128" i="12"/>
  <c r="AF111" i="12"/>
  <c r="AC191" i="12"/>
  <c r="AE109" i="12"/>
  <c r="AM55" i="12"/>
  <c r="AA83" i="12"/>
  <c r="D1992" i="64"/>
  <c r="A1792" i="64"/>
  <c r="D1388" i="64"/>
  <c r="A1188" i="64"/>
  <c r="AF79" i="12"/>
  <c r="AA82" i="12"/>
  <c r="AG160" i="12"/>
  <c r="AA121" i="12"/>
  <c r="AB171" i="12"/>
  <c r="AF35" i="12"/>
  <c r="AE23" i="12"/>
  <c r="AE105" i="12"/>
  <c r="AA153" i="12"/>
  <c r="D1421" i="64"/>
  <c r="A1221" i="64"/>
  <c r="AG116" i="12"/>
  <c r="AF30" i="12"/>
  <c r="AG23" i="12"/>
  <c r="AO32" i="12"/>
  <c r="AE59" i="12"/>
  <c r="D1329" i="64"/>
  <c r="A1129" i="64"/>
  <c r="AG113" i="12"/>
  <c r="D1530" i="64"/>
  <c r="A1330" i="64"/>
  <c r="AE81" i="12"/>
  <c r="AB201" i="12"/>
  <c r="AC201" i="12"/>
  <c r="AF97" i="12"/>
  <c r="AE58" i="12"/>
  <c r="AE15" i="12"/>
  <c r="AF169" i="12"/>
  <c r="AG45" i="12"/>
  <c r="AF114" i="12"/>
  <c r="AE181" i="12"/>
  <c r="AE136" i="12"/>
  <c r="AG92" i="12"/>
  <c r="AE76" i="12"/>
  <c r="AE25" i="12"/>
  <c r="I7" i="34"/>
  <c r="AG155" i="12"/>
  <c r="AG60" i="12"/>
  <c r="AF166" i="12"/>
  <c r="AF88" i="12"/>
  <c r="AF57" i="12"/>
  <c r="AE104" i="12"/>
  <c r="D1386" i="64"/>
  <c r="A1186" i="64"/>
  <c r="AF72" i="12"/>
  <c r="D1527" i="64"/>
  <c r="A1327" i="64"/>
  <c r="AF109" i="12"/>
  <c r="AF158" i="12"/>
  <c r="AE43" i="12"/>
  <c r="AF66" i="12"/>
  <c r="AG66" i="12"/>
  <c r="AM64" i="12"/>
  <c r="AF126" i="12"/>
  <c r="AE111" i="12"/>
  <c r="AE172" i="12"/>
  <c r="AM48" i="12"/>
  <c r="AE103" i="12"/>
  <c r="AC154" i="12"/>
  <c r="AG174" i="12"/>
  <c r="AG14" i="12"/>
  <c r="AB161" i="12"/>
  <c r="AB170" i="12"/>
  <c r="AF132" i="12"/>
  <c r="AG123" i="12"/>
  <c r="AO44" i="12"/>
  <c r="AG15" i="12"/>
  <c r="AF118" i="12"/>
  <c r="AC130" i="12"/>
  <c r="AO12" i="12"/>
  <c r="AC156" i="12"/>
  <c r="AG187" i="12"/>
  <c r="AF95" i="12"/>
  <c r="AG198" i="12"/>
  <c r="AN35" i="12"/>
  <c r="D1407" i="64"/>
  <c r="A1207" i="64"/>
  <c r="D1375" i="64"/>
  <c r="A1175" i="64"/>
  <c r="D1478" i="64"/>
  <c r="A1278" i="64"/>
  <c r="D1493" i="64"/>
  <c r="A1293" i="64"/>
  <c r="AG58" i="12"/>
  <c r="AE39" i="12"/>
  <c r="AE188" i="12"/>
  <c r="AG13" i="12"/>
  <c r="AG90" i="12"/>
  <c r="AF86" i="12"/>
  <c r="D1509" i="64"/>
  <c r="A1309" i="64"/>
  <c r="D1551" i="64"/>
  <c r="A1351" i="64"/>
  <c r="AE53" i="12"/>
  <c r="AF12" i="12"/>
  <c r="AB124" i="12"/>
  <c r="AE85" i="12"/>
  <c r="AN60" i="12"/>
  <c r="AC174" i="12"/>
  <c r="AE143" i="12"/>
  <c r="AB205" i="12"/>
  <c r="AG81" i="12"/>
  <c r="AF68" i="12"/>
  <c r="AG35" i="12"/>
  <c r="AF73" i="12"/>
  <c r="D1446" i="64"/>
  <c r="A1246" i="64"/>
  <c r="AF9" i="12"/>
  <c r="D1896" i="64"/>
  <c r="A1696" i="64"/>
  <c r="AE155" i="12"/>
  <c r="AB105" i="12"/>
  <c r="AF124" i="12"/>
  <c r="AE90" i="12"/>
  <c r="AA142" i="12"/>
  <c r="AE167" i="12"/>
  <c r="AA183" i="12"/>
  <c r="AE32" i="12"/>
  <c r="AF27" i="12"/>
  <c r="AA167" i="12"/>
  <c r="AF171" i="12"/>
  <c r="AC70" i="12"/>
  <c r="AE158" i="12"/>
  <c r="AO31" i="12"/>
  <c r="AE63" i="12"/>
  <c r="AG97" i="12"/>
  <c r="AF184" i="12"/>
  <c r="AF193" i="12"/>
  <c r="AA88" i="12"/>
  <c r="AG115" i="12"/>
  <c r="AE78" i="12"/>
  <c r="AG148" i="12"/>
  <c r="D1722" i="64" l="1"/>
  <c r="A1522" i="64"/>
  <c r="D1673" i="64"/>
  <c r="A1473" i="64"/>
  <c r="D1718" i="64"/>
  <c r="A1518" i="64"/>
  <c r="D1767" i="64"/>
  <c r="A1567" i="64"/>
  <c r="D1650" i="64"/>
  <c r="A1450" i="64"/>
  <c r="D2040" i="64"/>
  <c r="A1840" i="64"/>
  <c r="AN18" i="12"/>
  <c r="D1606" i="64"/>
  <c r="A1406" i="64"/>
  <c r="AG149" i="12"/>
  <c r="AG84" i="12"/>
  <c r="D1756" i="64"/>
  <c r="A1556" i="64"/>
  <c r="D1642" i="64"/>
  <c r="A1442" i="64"/>
  <c r="D1671" i="64"/>
  <c r="A1471" i="64"/>
  <c r="H8" i="34"/>
  <c r="D1745" i="64"/>
  <c r="A1545" i="64"/>
  <c r="D1710" i="64"/>
  <c r="A1510" i="64"/>
  <c r="D1612" i="64"/>
  <c r="A1412" i="64"/>
  <c r="D1605" i="64"/>
  <c r="A1405" i="64"/>
  <c r="D1697" i="64"/>
  <c r="A1497" i="64"/>
  <c r="AG114" i="12"/>
  <c r="D1636" i="64"/>
  <c r="A1436" i="64"/>
  <c r="D1748" i="64"/>
  <c r="A1548" i="64"/>
  <c r="D2088" i="64"/>
  <c r="A1888" i="64"/>
  <c r="D1618" i="64"/>
  <c r="A1418" i="64"/>
  <c r="D1678" i="64"/>
  <c r="A1478" i="64"/>
  <c r="AG186" i="12"/>
  <c r="D1761" i="64"/>
  <c r="A1561" i="64"/>
  <c r="D1661" i="64"/>
  <c r="A1461" i="64"/>
  <c r="D1703" i="64"/>
  <c r="A1503" i="64"/>
  <c r="D1657" i="64"/>
  <c r="A1457" i="64"/>
  <c r="D1613" i="64"/>
  <c r="A1413" i="64"/>
  <c r="D1769" i="64"/>
  <c r="A1569" i="64"/>
  <c r="AG169" i="12"/>
  <c r="D1701" i="64"/>
  <c r="A1501" i="64"/>
  <c r="AF140" i="12"/>
  <c r="D1593" i="64"/>
  <c r="A1393" i="64"/>
  <c r="D1647" i="64"/>
  <c r="A1447" i="64"/>
  <c r="D2184" i="64"/>
  <c r="A1984" i="64"/>
  <c r="AO23" i="12"/>
  <c r="D1614" i="64"/>
  <c r="A1414" i="64"/>
  <c r="D2208" i="64"/>
  <c r="A2008" i="64"/>
  <c r="D2160" i="64"/>
  <c r="A1960" i="64"/>
  <c r="D1628" i="64"/>
  <c r="A1428" i="64"/>
  <c r="D1590" i="64"/>
  <c r="A1390" i="64"/>
  <c r="D1654" i="64"/>
  <c r="A1454" i="64"/>
  <c r="D1575" i="64"/>
  <c r="A1375" i="64"/>
  <c r="D1727" i="64"/>
  <c r="A1527" i="64"/>
  <c r="D1730" i="64"/>
  <c r="A1530" i="64"/>
  <c r="D1644" i="64"/>
  <c r="A1444" i="64"/>
  <c r="D1641" i="64"/>
  <c r="A1441" i="64"/>
  <c r="D1740" i="64"/>
  <c r="A1540" i="64"/>
  <c r="D1692" i="64"/>
  <c r="A1492" i="64"/>
  <c r="D1724" i="64"/>
  <c r="A1524" i="64"/>
  <c r="D1700" i="64"/>
  <c r="A1500" i="64"/>
  <c r="D1637" i="64"/>
  <c r="A1437" i="64"/>
  <c r="AO52" i="12"/>
  <c r="D1582" i="64"/>
  <c r="A1382" i="64"/>
  <c r="D1716" i="64"/>
  <c r="A1516" i="64"/>
  <c r="AG67" i="12"/>
  <c r="D1721" i="64"/>
  <c r="A1521" i="64"/>
  <c r="D1686" i="64"/>
  <c r="A1486" i="64"/>
  <c r="D1598" i="64"/>
  <c r="A1398" i="64"/>
  <c r="D1746" i="64"/>
  <c r="A1546" i="64"/>
  <c r="D1594" i="64"/>
  <c r="A1394" i="64"/>
  <c r="D2128" i="64"/>
  <c r="A1928" i="64"/>
  <c r="D1649" i="64"/>
  <c r="A1449" i="64"/>
  <c r="D1622" i="64"/>
  <c r="A1422" i="64"/>
  <c r="D1653" i="64"/>
  <c r="A1453" i="64"/>
  <c r="AG86" i="12"/>
  <c r="D1646" i="64"/>
  <c r="A1446" i="64"/>
  <c r="D1621" i="64"/>
  <c r="A1421" i="64"/>
  <c r="D1588" i="64"/>
  <c r="A1388" i="64"/>
  <c r="D1762" i="64"/>
  <c r="A1562" i="64"/>
  <c r="D2080" i="64"/>
  <c r="A1880" i="64"/>
  <c r="D2152" i="64"/>
  <c r="A1952" i="64"/>
  <c r="D1738" i="64"/>
  <c r="A1538" i="64"/>
  <c r="AF125" i="12"/>
  <c r="D1589" i="64"/>
  <c r="A1389" i="64"/>
  <c r="D1681" i="64"/>
  <c r="A1481" i="64"/>
  <c r="D1708" i="64"/>
  <c r="A1508" i="64"/>
  <c r="D1674" i="64"/>
  <c r="A1474" i="64"/>
  <c r="D2072" i="64"/>
  <c r="A1872" i="64"/>
  <c r="D1742" i="64"/>
  <c r="A1542" i="64"/>
  <c r="D1695" i="64"/>
  <c r="A1495" i="64"/>
  <c r="AF174" i="12"/>
  <c r="D1629" i="64"/>
  <c r="A1429" i="64"/>
  <c r="D2232" i="64"/>
  <c r="A2032" i="64"/>
  <c r="D1668" i="64"/>
  <c r="A1468" i="64"/>
  <c r="D2176" i="64"/>
  <c r="A1976" i="64"/>
  <c r="AO33" i="12"/>
  <c r="D1662" i="64"/>
  <c r="A1462" i="64"/>
  <c r="D1591" i="64"/>
  <c r="A1391" i="64"/>
  <c r="D1689" i="64"/>
  <c r="A1489" i="64"/>
  <c r="D1583" i="64"/>
  <c r="A1383" i="64"/>
  <c r="D1751" i="64"/>
  <c r="A1551" i="64"/>
  <c r="D1709" i="64"/>
  <c r="A1509" i="64"/>
  <c r="D2096" i="64"/>
  <c r="A1896" i="64"/>
  <c r="D1607" i="64"/>
  <c r="A1407" i="64"/>
  <c r="D1743" i="64"/>
  <c r="A1543" i="64"/>
  <c r="D1602" i="64"/>
  <c r="A1402" i="64"/>
  <c r="D1620" i="64"/>
  <c r="A1420" i="64"/>
  <c r="D1631" i="64"/>
  <c r="A1431" i="64"/>
  <c r="D1750" i="64"/>
  <c r="A1550" i="64"/>
  <c r="D1574" i="64"/>
  <c r="A1374" i="64"/>
  <c r="D1660" i="64"/>
  <c r="A1460" i="64"/>
  <c r="D1677" i="64"/>
  <c r="A1477" i="64"/>
  <c r="D1764" i="64"/>
  <c r="A1564" i="64"/>
  <c r="AG127" i="12"/>
  <c r="D1617" i="64"/>
  <c r="A1417" i="64"/>
  <c r="D1698" i="64"/>
  <c r="A1498" i="64"/>
  <c r="D1572" i="64"/>
  <c r="A1372" i="64"/>
  <c r="D1753" i="64"/>
  <c r="A1553" i="64"/>
  <c r="D1714" i="64"/>
  <c r="A1514" i="64"/>
  <c r="D2224" i="64"/>
  <c r="A2024" i="64"/>
  <c r="D1580" i="64"/>
  <c r="A1380" i="64"/>
  <c r="D2112" i="64"/>
  <c r="A1912" i="64"/>
  <c r="D1655" i="64"/>
  <c r="A1455" i="64"/>
  <c r="D1639" i="64"/>
  <c r="A1439" i="64"/>
  <c r="AG131" i="12"/>
  <c r="D1604" i="64"/>
  <c r="A1404" i="64"/>
  <c r="D1725" i="64"/>
  <c r="A1525" i="64"/>
  <c r="D1717" i="64"/>
  <c r="A1517" i="64"/>
  <c r="D1529" i="64"/>
  <c r="A1329" i="64"/>
  <c r="D2192" i="64"/>
  <c r="A1992" i="64"/>
  <c r="D1705" i="64"/>
  <c r="A1505" i="64"/>
  <c r="D1733" i="64"/>
  <c r="A1533" i="64"/>
  <c r="D1801" i="64"/>
  <c r="A1601" i="64"/>
  <c r="D1634" i="64"/>
  <c r="A1434" i="64"/>
  <c r="AG163" i="12"/>
  <c r="AE97" i="12"/>
  <c r="AG158" i="12"/>
  <c r="AN27" i="12"/>
  <c r="AM43" i="12"/>
  <c r="AO66" i="12"/>
  <c r="AM20" i="12"/>
  <c r="AE88" i="12"/>
  <c r="D1669" i="64"/>
  <c r="A1469" i="64"/>
  <c r="D1735" i="64"/>
  <c r="A1535" i="64"/>
  <c r="D1732" i="64"/>
  <c r="A1532" i="64"/>
  <c r="D1706" i="64"/>
  <c r="A1506" i="64"/>
  <c r="D1597" i="64"/>
  <c r="A1397" i="64"/>
  <c r="AF81" i="12"/>
  <c r="AG77" i="12"/>
  <c r="D2048" i="64"/>
  <c r="A1848" i="64"/>
  <c r="AO14" i="12"/>
  <c r="AF203" i="12"/>
  <c r="D1663" i="64"/>
  <c r="A1463" i="64"/>
  <c r="D1615" i="64"/>
  <c r="A1415" i="64"/>
  <c r="AF201" i="12"/>
  <c r="AF115" i="12"/>
  <c r="D1626" i="64"/>
  <c r="A1426" i="64"/>
  <c r="D1737" i="64"/>
  <c r="A1537" i="64"/>
  <c r="D1570" i="64"/>
  <c r="A1370" i="64"/>
  <c r="D1711" i="64"/>
  <c r="A1511" i="64"/>
  <c r="D1759" i="64"/>
  <c r="A1559" i="64"/>
  <c r="D1577" i="64"/>
  <c r="A1377" i="64"/>
  <c r="D2120" i="64"/>
  <c r="A1920" i="64"/>
  <c r="D1599" i="64"/>
  <c r="A1399" i="64"/>
  <c r="AN43" i="12"/>
  <c r="D1586" i="64"/>
  <c r="A1386" i="64"/>
  <c r="D2200" i="64"/>
  <c r="A2000" i="64"/>
  <c r="D2136" i="64"/>
  <c r="A1936" i="64"/>
  <c r="D1693" i="64"/>
  <c r="A1493" i="64"/>
  <c r="AO108" i="12"/>
  <c r="D2168" i="64"/>
  <c r="A1968" i="64"/>
  <c r="D1754" i="64"/>
  <c r="A1554" i="64"/>
  <c r="D1633" i="64"/>
  <c r="A1433" i="64"/>
  <c r="D1719" i="64"/>
  <c r="A1519" i="64"/>
  <c r="D1609" i="64"/>
  <c r="A1409" i="64"/>
  <c r="D1749" i="64"/>
  <c r="A1549" i="64"/>
  <c r="D1702" i="64"/>
  <c r="A1502" i="64"/>
  <c r="AF181" i="12"/>
  <c r="D1610" i="64"/>
  <c r="A1410" i="64"/>
  <c r="D1694" i="64"/>
  <c r="A1494" i="64"/>
  <c r="D1596" i="64"/>
  <c r="A1396" i="64"/>
  <c r="D1465" i="64"/>
  <c r="A1265" i="64"/>
  <c r="D1766" i="64"/>
  <c r="A1566" i="64"/>
  <c r="AG124" i="12"/>
  <c r="D1670" i="64"/>
  <c r="A1470" i="64"/>
  <c r="D1684" i="64"/>
  <c r="A1484" i="64"/>
  <c r="D1573" i="64"/>
  <c r="A1373" i="64"/>
  <c r="D1630" i="64"/>
  <c r="A1430" i="64"/>
  <c r="D2104" i="64"/>
  <c r="A1904" i="64"/>
  <c r="D1581" i="64"/>
  <c r="A1381" i="64"/>
  <c r="D2144" i="64"/>
  <c r="A1944" i="64"/>
  <c r="D1658" i="64"/>
  <c r="A1458" i="64"/>
  <c r="D1690" i="64"/>
  <c r="A1490" i="64"/>
  <c r="D1666" i="64"/>
  <c r="A1466" i="64"/>
  <c r="D1578" i="64"/>
  <c r="A1378" i="64"/>
  <c r="D1623" i="64"/>
  <c r="A1423" i="64"/>
  <c r="D1758" i="64"/>
  <c r="A1558" i="64"/>
  <c r="D2064" i="64"/>
  <c r="A1864" i="64"/>
  <c r="D1585" i="64"/>
  <c r="A1385" i="64"/>
  <c r="D1734" i="64"/>
  <c r="A1534" i="64"/>
  <c r="D2056" i="64"/>
  <c r="A1856" i="64"/>
  <c r="D1726" i="64"/>
  <c r="A1526" i="64"/>
  <c r="D1687" i="64"/>
  <c r="A1487" i="64"/>
  <c r="D1757" i="64"/>
  <c r="A1557" i="64"/>
  <c r="D1685" i="64"/>
  <c r="A1485" i="64"/>
  <c r="D1679" i="64"/>
  <c r="A1479" i="64"/>
  <c r="D1682" i="64"/>
  <c r="A1482" i="64"/>
  <c r="D1713" i="64"/>
  <c r="A1513" i="64"/>
  <c r="AG133" i="12"/>
  <c r="AN64" i="12"/>
  <c r="AO143" i="12"/>
  <c r="D1652" i="64"/>
  <c r="A1452" i="64"/>
  <c r="D1638" i="64"/>
  <c r="A1438" i="64"/>
  <c r="D1676" i="64"/>
  <c r="A1476" i="64"/>
  <c r="D1645" i="64"/>
  <c r="A1445" i="64"/>
  <c r="AG134" i="12"/>
  <c r="AO188" i="12"/>
  <c r="D1625" i="64"/>
  <c r="A1425" i="64"/>
  <c r="D1741" i="64"/>
  <c r="A1541" i="64"/>
  <c r="D2216" i="64"/>
  <c r="A2016" i="64"/>
  <c r="D1765" i="64"/>
  <c r="A1565" i="64"/>
  <c r="C33" i="34"/>
  <c r="C34" i="34"/>
  <c r="C35" i="34"/>
  <c r="C36" i="34"/>
  <c r="D1884" i="64" l="1"/>
  <c r="A1684" i="64"/>
  <c r="D1825" i="64"/>
  <c r="A1625" i="64"/>
  <c r="D1778" i="64"/>
  <c r="A1578" i="64"/>
  <c r="D1934" i="64"/>
  <c r="A1734" i="64"/>
  <c r="D1965" i="64"/>
  <c r="A1765" i="64"/>
  <c r="D1885" i="64"/>
  <c r="A1685" i="64"/>
  <c r="D1926" i="64"/>
  <c r="A1726" i="64"/>
  <c r="D1958" i="64"/>
  <c r="A1758" i="64"/>
  <c r="D1781" i="64"/>
  <c r="A1581" i="64"/>
  <c r="D2416" i="64"/>
  <c r="A2216" i="64"/>
  <c r="D1913" i="64"/>
  <c r="A1713" i="64"/>
  <c r="D1957" i="64"/>
  <c r="A1757" i="64"/>
  <c r="D2256" i="64"/>
  <c r="A2056" i="64"/>
  <c r="D1890" i="64"/>
  <c r="A1690" i="64"/>
  <c r="D1809" i="64"/>
  <c r="A1609" i="64"/>
  <c r="D1959" i="64"/>
  <c r="A1759" i="64"/>
  <c r="D1729" i="64"/>
  <c r="A1529" i="64"/>
  <c r="D2312" i="64"/>
  <c r="A2112" i="64"/>
  <c r="D1772" i="64"/>
  <c r="A1572" i="64"/>
  <c r="D1964" i="64"/>
  <c r="A1764" i="64"/>
  <c r="D1868" i="64"/>
  <c r="A1668" i="64"/>
  <c r="D1853" i="64"/>
  <c r="A1653" i="64"/>
  <c r="D1844" i="64"/>
  <c r="A1644" i="64"/>
  <c r="D1775" i="64"/>
  <c r="A1575" i="64"/>
  <c r="D1878" i="64"/>
  <c r="A1678" i="64"/>
  <c r="D1836" i="64"/>
  <c r="A1636" i="64"/>
  <c r="D1945" i="64"/>
  <c r="A1745" i="64"/>
  <c r="D1796" i="64"/>
  <c r="A1596" i="64"/>
  <c r="D1770" i="64"/>
  <c r="A1570" i="64"/>
  <c r="D1797" i="64"/>
  <c r="A1597" i="64"/>
  <c r="D1869" i="64"/>
  <c r="A1669" i="64"/>
  <c r="D1933" i="64"/>
  <c r="A1733" i="64"/>
  <c r="D1804" i="64"/>
  <c r="A1604" i="64"/>
  <c r="D1914" i="64"/>
  <c r="A1714" i="64"/>
  <c r="D1860" i="64"/>
  <c r="A1660" i="64"/>
  <c r="D1820" i="64"/>
  <c r="A1620" i="64"/>
  <c r="D1889" i="64"/>
  <c r="A1689" i="64"/>
  <c r="D1874" i="64"/>
  <c r="A1674" i="64"/>
  <c r="D2280" i="64"/>
  <c r="A2080" i="64"/>
  <c r="D1821" i="64"/>
  <c r="A1621" i="64"/>
  <c r="D1886" i="64"/>
  <c r="A1686" i="64"/>
  <c r="D1782" i="64"/>
  <c r="A1582" i="64"/>
  <c r="D1940" i="64"/>
  <c r="A1740" i="64"/>
  <c r="D1828" i="64"/>
  <c r="A1628" i="64"/>
  <c r="D1847" i="64"/>
  <c r="A1647" i="64"/>
  <c r="D1901" i="64"/>
  <c r="A1701" i="64"/>
  <c r="D1857" i="64"/>
  <c r="A1657" i="64"/>
  <c r="D1961" i="64"/>
  <c r="A1761" i="64"/>
  <c r="D1956" i="64"/>
  <c r="A1756" i="64"/>
  <c r="D2240" i="64"/>
  <c r="A2040" i="64"/>
  <c r="D1918" i="64"/>
  <c r="A1718" i="64"/>
  <c r="D1845" i="64"/>
  <c r="A1645" i="64"/>
  <c r="D2264" i="64"/>
  <c r="A2064" i="64"/>
  <c r="D1882" i="64"/>
  <c r="A1682" i="64"/>
  <c r="D1887" i="64"/>
  <c r="A1687" i="64"/>
  <c r="D1823" i="64"/>
  <c r="A1623" i="64"/>
  <c r="D1858" i="64"/>
  <c r="A1658" i="64"/>
  <c r="D1919" i="64"/>
  <c r="A1719" i="64"/>
  <c r="D2368" i="64"/>
  <c r="A2168" i="64"/>
  <c r="D1799" i="64"/>
  <c r="A1599" i="64"/>
  <c r="D1815" i="64"/>
  <c r="A1615" i="64"/>
  <c r="D1834" i="64"/>
  <c r="A1634" i="64"/>
  <c r="D1898" i="64"/>
  <c r="A1698" i="64"/>
  <c r="D1909" i="64"/>
  <c r="A1709" i="64"/>
  <c r="D2432" i="64"/>
  <c r="A2232" i="64"/>
  <c r="D1822" i="64"/>
  <c r="A1622" i="64"/>
  <c r="D1930" i="64"/>
  <c r="A1730" i="64"/>
  <c r="D1854" i="64"/>
  <c r="A1654" i="64"/>
  <c r="D1814" i="64"/>
  <c r="A1614" i="64"/>
  <c r="D1818" i="64"/>
  <c r="A1618" i="64"/>
  <c r="D1805" i="64"/>
  <c r="A1605" i="64"/>
  <c r="D1852" i="64"/>
  <c r="A1652" i="64"/>
  <c r="D1876" i="64"/>
  <c r="A1676" i="64"/>
  <c r="D2304" i="64"/>
  <c r="A2104" i="64"/>
  <c r="D1870" i="64"/>
  <c r="A1670" i="64"/>
  <c r="D2336" i="64"/>
  <c r="A2136" i="64"/>
  <c r="D1937" i="64"/>
  <c r="A1737" i="64"/>
  <c r="D1906" i="64"/>
  <c r="A1706" i="64"/>
  <c r="D1774" i="64"/>
  <c r="A1574" i="64"/>
  <c r="D1802" i="64"/>
  <c r="A1602" i="64"/>
  <c r="D1807" i="64"/>
  <c r="A1607" i="64"/>
  <c r="D1791" i="64"/>
  <c r="A1591" i="64"/>
  <c r="D2376" i="64"/>
  <c r="A2176" i="64"/>
  <c r="D1895" i="64"/>
  <c r="A1695" i="64"/>
  <c r="D1908" i="64"/>
  <c r="A1708" i="64"/>
  <c r="D1938" i="64"/>
  <c r="A1738" i="64"/>
  <c r="D1846" i="64"/>
  <c r="A1646" i="64"/>
  <c r="D1794" i="64"/>
  <c r="A1594" i="64"/>
  <c r="D1921" i="64"/>
  <c r="A1721" i="64"/>
  <c r="D1900" i="64"/>
  <c r="A1700" i="64"/>
  <c r="D1841" i="64"/>
  <c r="A1641" i="64"/>
  <c r="D2360" i="64"/>
  <c r="A2160" i="64"/>
  <c r="D1793" i="64"/>
  <c r="A1593" i="64"/>
  <c r="D1903" i="64"/>
  <c r="A1703" i="64"/>
  <c r="D1850" i="64"/>
  <c r="A1650" i="64"/>
  <c r="D1873" i="64"/>
  <c r="A1673" i="64"/>
  <c r="D2320" i="64"/>
  <c r="A2120" i="64"/>
  <c r="D1863" i="64"/>
  <c r="A1663" i="64"/>
  <c r="D2248" i="64"/>
  <c r="A2048" i="64"/>
  <c r="D2001" i="64"/>
  <c r="A1801" i="64"/>
  <c r="D1905" i="64"/>
  <c r="A1705" i="64"/>
  <c r="D1839" i="64"/>
  <c r="A1639" i="64"/>
  <c r="D1817" i="64"/>
  <c r="A1617" i="64"/>
  <c r="D1877" i="64"/>
  <c r="A1677" i="64"/>
  <c r="D1829" i="64"/>
  <c r="A1629" i="64"/>
  <c r="D1849" i="64"/>
  <c r="A1649" i="64"/>
  <c r="D1927" i="64"/>
  <c r="A1727" i="64"/>
  <c r="D2288" i="64"/>
  <c r="A2088" i="64"/>
  <c r="D1812" i="64"/>
  <c r="A1612" i="64"/>
  <c r="D1806" i="64"/>
  <c r="A1606" i="64"/>
  <c r="D1879" i="64"/>
  <c r="A1679" i="64"/>
  <c r="D1902" i="64"/>
  <c r="A1702" i="64"/>
  <c r="D1830" i="64"/>
  <c r="A1630" i="64"/>
  <c r="D1966" i="64"/>
  <c r="A1766" i="64"/>
  <c r="D1894" i="64"/>
  <c r="A1694" i="64"/>
  <c r="D2400" i="64"/>
  <c r="A2200" i="64"/>
  <c r="D1911" i="64"/>
  <c r="A1711" i="64"/>
  <c r="D1826" i="64"/>
  <c r="A1626" i="64"/>
  <c r="D1932" i="64"/>
  <c r="A1732" i="64"/>
  <c r="D1917" i="64"/>
  <c r="A1717" i="64"/>
  <c r="D1780" i="64"/>
  <c r="A1580" i="64"/>
  <c r="D1950" i="64"/>
  <c r="A1750" i="64"/>
  <c r="D2296" i="64"/>
  <c r="A2096" i="64"/>
  <c r="D1951" i="64"/>
  <c r="A1751" i="64"/>
  <c r="D1862" i="64"/>
  <c r="A1662" i="64"/>
  <c r="D1942" i="64"/>
  <c r="A1742" i="64"/>
  <c r="D1881" i="64"/>
  <c r="A1681" i="64"/>
  <c r="D2352" i="64"/>
  <c r="A2152" i="64"/>
  <c r="D1962" i="64"/>
  <c r="A1762" i="64"/>
  <c r="D1946" i="64"/>
  <c r="A1746" i="64"/>
  <c r="D1924" i="64"/>
  <c r="A1724" i="64"/>
  <c r="D2408" i="64"/>
  <c r="A2208" i="64"/>
  <c r="D1969" i="64"/>
  <c r="A1769" i="64"/>
  <c r="D1897" i="64"/>
  <c r="A1697" i="64"/>
  <c r="D1871" i="64"/>
  <c r="A1671" i="64"/>
  <c r="D1922" i="64"/>
  <c r="A1722" i="64"/>
  <c r="D1941" i="64"/>
  <c r="A1741" i="64"/>
  <c r="D2344" i="64"/>
  <c r="A2144" i="64"/>
  <c r="D1833" i="64"/>
  <c r="A1633" i="64"/>
  <c r="D1866" i="64"/>
  <c r="A1666" i="64"/>
  <c r="AN174" i="12"/>
  <c r="AR83" i="12"/>
  <c r="AS60" i="12"/>
  <c r="D1949" i="64"/>
  <c r="A1749" i="64"/>
  <c r="D1954" i="64"/>
  <c r="A1754" i="64"/>
  <c r="D1777" i="64"/>
  <c r="A1577" i="64"/>
  <c r="D2392" i="64"/>
  <c r="A2192" i="64"/>
  <c r="D1855" i="64"/>
  <c r="A1655" i="64"/>
  <c r="D1953" i="64"/>
  <c r="A1753" i="64"/>
  <c r="D2328" i="64"/>
  <c r="A2128" i="64"/>
  <c r="D1837" i="64"/>
  <c r="A1637" i="64"/>
  <c r="D1948" i="64"/>
  <c r="A1748" i="64"/>
  <c r="D1910" i="64"/>
  <c r="A1710" i="64"/>
  <c r="D1838" i="64"/>
  <c r="A1638" i="64"/>
  <c r="D1785" i="64"/>
  <c r="A1585" i="64"/>
  <c r="D1773" i="64"/>
  <c r="A1573" i="64"/>
  <c r="D1665" i="64"/>
  <c r="A1465" i="64"/>
  <c r="D1810" i="64"/>
  <c r="A1610" i="64"/>
  <c r="D1893" i="64"/>
  <c r="A1693" i="64"/>
  <c r="D1786" i="64"/>
  <c r="A1586" i="64"/>
  <c r="D1935" i="64"/>
  <c r="A1735" i="64"/>
  <c r="D1925" i="64"/>
  <c r="A1725" i="64"/>
  <c r="D2424" i="64"/>
  <c r="A2224" i="64"/>
  <c r="D1831" i="64"/>
  <c r="A1631" i="64"/>
  <c r="D1943" i="64"/>
  <c r="A1743" i="64"/>
  <c r="D1783" i="64"/>
  <c r="A1583" i="64"/>
  <c r="D2272" i="64"/>
  <c r="A2072" i="64"/>
  <c r="D1789" i="64"/>
  <c r="A1589" i="64"/>
  <c r="D1788" i="64"/>
  <c r="A1588" i="64"/>
  <c r="D1798" i="64"/>
  <c r="A1598" i="64"/>
  <c r="D1916" i="64"/>
  <c r="A1716" i="64"/>
  <c r="D1892" i="64"/>
  <c r="A1692" i="64"/>
  <c r="D1790" i="64"/>
  <c r="A1590" i="64"/>
  <c r="D2384" i="64"/>
  <c r="A2184" i="64"/>
  <c r="D1813" i="64"/>
  <c r="A1613" i="64"/>
  <c r="D1861" i="64"/>
  <c r="A1661" i="64"/>
  <c r="D1842" i="64"/>
  <c r="A1642" i="64"/>
  <c r="D1967" i="64"/>
  <c r="A1767" i="64"/>
  <c r="Z101" i="12"/>
  <c r="Z55" i="12"/>
  <c r="Z105" i="12"/>
  <c r="Z80" i="12"/>
  <c r="Z25" i="12"/>
  <c r="Z202" i="12"/>
  <c r="Z104" i="12"/>
  <c r="Z190" i="12"/>
  <c r="Z124" i="12"/>
  <c r="Z72" i="12"/>
  <c r="Z54" i="12"/>
  <c r="Z92" i="12"/>
  <c r="Z48" i="12"/>
  <c r="Z20" i="12"/>
  <c r="Z93" i="12"/>
  <c r="Z167" i="12"/>
  <c r="Z135" i="12"/>
  <c r="Z75" i="12"/>
  <c r="Z30" i="12"/>
  <c r="Z185" i="12"/>
  <c r="Z165" i="12"/>
  <c r="Z132" i="12"/>
  <c r="Z97" i="12"/>
  <c r="Z62" i="12"/>
  <c r="Z77" i="12"/>
  <c r="Z46" i="12"/>
  <c r="Z35" i="12"/>
  <c r="Z13" i="12"/>
  <c r="Z196" i="12"/>
  <c r="Z188" i="12"/>
  <c r="Z162" i="12"/>
  <c r="Z163" i="12"/>
  <c r="Z120" i="12"/>
  <c r="Z115" i="12"/>
  <c r="Z89" i="12"/>
  <c r="Z95" i="12"/>
  <c r="Z65" i="12"/>
  <c r="Z33" i="12"/>
  <c r="Z39" i="12"/>
  <c r="Z14" i="12"/>
  <c r="Z197" i="12"/>
  <c r="Z182" i="12"/>
  <c r="Z170" i="12"/>
  <c r="Z149" i="12"/>
  <c r="Z143" i="12"/>
  <c r="Z112" i="12"/>
  <c r="Z90" i="12"/>
  <c r="Z53" i="12"/>
  <c r="Z47" i="12"/>
  <c r="Z28" i="12"/>
  <c r="Z126" i="12"/>
  <c r="Z177" i="12"/>
  <c r="Z37" i="12"/>
  <c r="Z107" i="12"/>
  <c r="Z164" i="12"/>
  <c r="Z154" i="12"/>
  <c r="Z180" i="12"/>
  <c r="Z155" i="12"/>
  <c r="Z134" i="12"/>
  <c r="Z129" i="12"/>
  <c r="Z56" i="12"/>
  <c r="Z49" i="12"/>
  <c r="Z17" i="12"/>
  <c r="Z78" i="12"/>
  <c r="Z63" i="12"/>
  <c r="Z200" i="12"/>
  <c r="Z166" i="12"/>
  <c r="Z137" i="12"/>
  <c r="Z157" i="12"/>
  <c r="Z198" i="12"/>
  <c r="Z128" i="12"/>
  <c r="Z168" i="12"/>
  <c r="Z204" i="12"/>
  <c r="Z10" i="12"/>
  <c r="Z45" i="12"/>
  <c r="Z91" i="12"/>
  <c r="Z133" i="12"/>
  <c r="Z146" i="12"/>
  <c r="Z194" i="12"/>
  <c r="Z23" i="12"/>
  <c r="Z15" i="12"/>
  <c r="Z38" i="12"/>
  <c r="Z68" i="12"/>
  <c r="Z99" i="12"/>
  <c r="Z59" i="12"/>
  <c r="Z19" i="12"/>
  <c r="Z74" i="12"/>
  <c r="Z96" i="12"/>
  <c r="Z131" i="12"/>
  <c r="Z139" i="12"/>
  <c r="Z174" i="12"/>
  <c r="Z184" i="12"/>
  <c r="Z150" i="12"/>
  <c r="Z199" i="12"/>
  <c r="Z127" i="12"/>
  <c r="Z153" i="12"/>
  <c r="Z189" i="12"/>
  <c r="Z16" i="12"/>
  <c r="Z40" i="12"/>
  <c r="Z66" i="12"/>
  <c r="Z108" i="12"/>
  <c r="Z147" i="12"/>
  <c r="Z195" i="12"/>
  <c r="Z51" i="12"/>
  <c r="Z18" i="12"/>
  <c r="Z50" i="12"/>
  <c r="Z94" i="12"/>
  <c r="Z118" i="12"/>
  <c r="Z11" i="12"/>
  <c r="Z32" i="12"/>
  <c r="Z61" i="12"/>
  <c r="Z141" i="12"/>
  <c r="Z161" i="12"/>
  <c r="Z172" i="12"/>
  <c r="Z193" i="12"/>
  <c r="Z116" i="12"/>
  <c r="Z145" i="12"/>
  <c r="Z186" i="12"/>
  <c r="Z7" i="12"/>
  <c r="Z114" i="12"/>
  <c r="Z27" i="12"/>
  <c r="Z98" i="12"/>
  <c r="Z26" i="12"/>
  <c r="Z29" i="12"/>
  <c r="Z43" i="12"/>
  <c r="Z87" i="12"/>
  <c r="Z125" i="12"/>
  <c r="Z152" i="12"/>
  <c r="Z183" i="12"/>
  <c r="Z109" i="12"/>
  <c r="Z151" i="12"/>
  <c r="Z187" i="12"/>
  <c r="Z121" i="12"/>
  <c r="Z160" i="12"/>
  <c r="Z192" i="12"/>
  <c r="Z81" i="12"/>
  <c r="Z21" i="12"/>
  <c r="Z52" i="12"/>
  <c r="Z88" i="12"/>
  <c r="Z123" i="12"/>
  <c r="Z159" i="12"/>
  <c r="Z76" i="12"/>
  <c r="Z71" i="12"/>
  <c r="Z31" i="12"/>
  <c r="Z57" i="12"/>
  <c r="Z106" i="12"/>
  <c r="Z156" i="12"/>
  <c r="Z9" i="12"/>
  <c r="Z41" i="12"/>
  <c r="Z73" i="12"/>
  <c r="Z100" i="12"/>
  <c r="Z113" i="12"/>
  <c r="Z138" i="12"/>
  <c r="Z178" i="12"/>
  <c r="Z206" i="12"/>
  <c r="Z144" i="12"/>
  <c r="Z169" i="12"/>
  <c r="Z22" i="12"/>
  <c r="Z69" i="12"/>
  <c r="Z84" i="12"/>
  <c r="Z117" i="12"/>
  <c r="Z181" i="12"/>
  <c r="Z82" i="12"/>
  <c r="Z8" i="12"/>
  <c r="Z24" i="12"/>
  <c r="Z85" i="12"/>
  <c r="Z103" i="12"/>
  <c r="Z42" i="12"/>
  <c r="Z58" i="12"/>
  <c r="Z110" i="12"/>
  <c r="Z122" i="12"/>
  <c r="Z148" i="12"/>
  <c r="Z171" i="12"/>
  <c r="Z173" i="12"/>
  <c r="Z191" i="12"/>
  <c r="Z111" i="12"/>
  <c r="Z130" i="12"/>
  <c r="Z140" i="12"/>
  <c r="Z176" i="12"/>
  <c r="Z179" i="12"/>
  <c r="Z201" i="12"/>
  <c r="Z136" i="12"/>
  <c r="Z158" i="12"/>
  <c r="Z205" i="12"/>
  <c r="Z44" i="12"/>
  <c r="Z12" i="12"/>
  <c r="Z36" i="12"/>
  <c r="Z60" i="12"/>
  <c r="Z70" i="12"/>
  <c r="Z64" i="12"/>
  <c r="Z79" i="12"/>
  <c r="Z83" i="12"/>
  <c r="Z102" i="12"/>
  <c r="Z34" i="12"/>
  <c r="Z67" i="12"/>
  <c r="Z86" i="12"/>
  <c r="Z142" i="12"/>
  <c r="Z119" i="12"/>
  <c r="Z175" i="12"/>
  <c r="Z203" i="12"/>
  <c r="D2013" i="64" l="1"/>
  <c r="A1813" i="64"/>
  <c r="D2116" i="64"/>
  <c r="A1916" i="64"/>
  <c r="D2472" i="64"/>
  <c r="A2272" i="64"/>
  <c r="D2624" i="64"/>
  <c r="A2424" i="64"/>
  <c r="D2093" i="64"/>
  <c r="A1893" i="64"/>
  <c r="D1985" i="64"/>
  <c r="A1785" i="64"/>
  <c r="D2037" i="64"/>
  <c r="A1837" i="64"/>
  <c r="D2592" i="64"/>
  <c r="A2392" i="64"/>
  <c r="D2066" i="64"/>
  <c r="A1866" i="64"/>
  <c r="D2122" i="64"/>
  <c r="A1922" i="64"/>
  <c r="D2608" i="64"/>
  <c r="A2408" i="64"/>
  <c r="D2552" i="64"/>
  <c r="A2352" i="64"/>
  <c r="D2151" i="64"/>
  <c r="A1951" i="64"/>
  <c r="D2117" i="64"/>
  <c r="A1917" i="64"/>
  <c r="D2600" i="64"/>
  <c r="A2400" i="64"/>
  <c r="D2102" i="64"/>
  <c r="A1902" i="64"/>
  <c r="D2488" i="64"/>
  <c r="A2288" i="64"/>
  <c r="D2077" i="64"/>
  <c r="A1877" i="64"/>
  <c r="D2201" i="64"/>
  <c r="A2001" i="64"/>
  <c r="D2073" i="64"/>
  <c r="A1873" i="64"/>
  <c r="D2560" i="64"/>
  <c r="A2360" i="64"/>
  <c r="D1994" i="64"/>
  <c r="A1794" i="64"/>
  <c r="D2095" i="64"/>
  <c r="A1895" i="64"/>
  <c r="D2002" i="64"/>
  <c r="A1802" i="64"/>
  <c r="D2536" i="64"/>
  <c r="A2336" i="64"/>
  <c r="D2052" i="64"/>
  <c r="A1852" i="64"/>
  <c r="D2054" i="64"/>
  <c r="A1854" i="64"/>
  <c r="D2109" i="64"/>
  <c r="A1909" i="64"/>
  <c r="D1999" i="64"/>
  <c r="A1799" i="64"/>
  <c r="D2023" i="64"/>
  <c r="A1823" i="64"/>
  <c r="D2045" i="64"/>
  <c r="A1845" i="64"/>
  <c r="D2161" i="64"/>
  <c r="A1961" i="64"/>
  <c r="D2028" i="64"/>
  <c r="A1828" i="64"/>
  <c r="D2021" i="64"/>
  <c r="A1821" i="64"/>
  <c r="D2020" i="64"/>
  <c r="A1820" i="64"/>
  <c r="D2133" i="64"/>
  <c r="A1933" i="64"/>
  <c r="D1996" i="64"/>
  <c r="A1796" i="64"/>
  <c r="D1975" i="64"/>
  <c r="A1775" i="64"/>
  <c r="D2164" i="64"/>
  <c r="A1964" i="64"/>
  <c r="D2159" i="64"/>
  <c r="A1959" i="64"/>
  <c r="D2157" i="64"/>
  <c r="A1957" i="64"/>
  <c r="D2158" i="64"/>
  <c r="A1958" i="64"/>
  <c r="D2134" i="64"/>
  <c r="A1934" i="64"/>
  <c r="D2167" i="64"/>
  <c r="A1967" i="64"/>
  <c r="D2584" i="64"/>
  <c r="A2384" i="64"/>
  <c r="D1998" i="64"/>
  <c r="A1798" i="64"/>
  <c r="D1983" i="64"/>
  <c r="A1783" i="64"/>
  <c r="D2125" i="64"/>
  <c r="A1925" i="64"/>
  <c r="D2010" i="64"/>
  <c r="A1810" i="64"/>
  <c r="D2038" i="64"/>
  <c r="A1838" i="64"/>
  <c r="D2528" i="64"/>
  <c r="A2328" i="64"/>
  <c r="D1977" i="64"/>
  <c r="A1777" i="64"/>
  <c r="D2033" i="64"/>
  <c r="A1833" i="64"/>
  <c r="D2071" i="64"/>
  <c r="A1871" i="64"/>
  <c r="D2124" i="64"/>
  <c r="A1924" i="64"/>
  <c r="D2081" i="64"/>
  <c r="A1881" i="64"/>
  <c r="D2496" i="64"/>
  <c r="A2296" i="64"/>
  <c r="D2132" i="64"/>
  <c r="A1932" i="64"/>
  <c r="D2094" i="64"/>
  <c r="A1894" i="64"/>
  <c r="D2079" i="64"/>
  <c r="A1879" i="64"/>
  <c r="D2127" i="64"/>
  <c r="A1927" i="64"/>
  <c r="D2017" i="64"/>
  <c r="A1817" i="64"/>
  <c r="D2448" i="64"/>
  <c r="A2248" i="64"/>
  <c r="D2050" i="64"/>
  <c r="A1850" i="64"/>
  <c r="D2041" i="64"/>
  <c r="A1841" i="64"/>
  <c r="D2046" i="64"/>
  <c r="A1846" i="64"/>
  <c r="D2576" i="64"/>
  <c r="A2376" i="64"/>
  <c r="D1974" i="64"/>
  <c r="A1774" i="64"/>
  <c r="D2070" i="64"/>
  <c r="A1870" i="64"/>
  <c r="D2005" i="64"/>
  <c r="A1805" i="64"/>
  <c r="D2130" i="64"/>
  <c r="A1930" i="64"/>
  <c r="D2098" i="64"/>
  <c r="A1898" i="64"/>
  <c r="D2568" i="64"/>
  <c r="A2368" i="64"/>
  <c r="D2087" i="64"/>
  <c r="A1887" i="64"/>
  <c r="D2118" i="64"/>
  <c r="A1918" i="64"/>
  <c r="D2057" i="64"/>
  <c r="A1857" i="64"/>
  <c r="D2140" i="64"/>
  <c r="A1940" i="64"/>
  <c r="D2480" i="64"/>
  <c r="A2280" i="64"/>
  <c r="D2060" i="64"/>
  <c r="A1860" i="64"/>
  <c r="D2069" i="64"/>
  <c r="A1869" i="64"/>
  <c r="D2145" i="64"/>
  <c r="A1945" i="64"/>
  <c r="D2044" i="64"/>
  <c r="A1844" i="64"/>
  <c r="D1972" i="64"/>
  <c r="A1772" i="64"/>
  <c r="D2009" i="64"/>
  <c r="A1809" i="64"/>
  <c r="D2113" i="64"/>
  <c r="A1913" i="64"/>
  <c r="D2126" i="64"/>
  <c r="A1926" i="64"/>
  <c r="D1978" i="64"/>
  <c r="A1778" i="64"/>
  <c r="D2042" i="64"/>
  <c r="A1842" i="64"/>
  <c r="D1990" i="64"/>
  <c r="A1790" i="64"/>
  <c r="D1988" i="64"/>
  <c r="A1788" i="64"/>
  <c r="D2143" i="64"/>
  <c r="A1943" i="64"/>
  <c r="D2135" i="64"/>
  <c r="A1935" i="64"/>
  <c r="D1865" i="64"/>
  <c r="A1665" i="64"/>
  <c r="D2110" i="64"/>
  <c r="A1910" i="64"/>
  <c r="D2153" i="64"/>
  <c r="A1953" i="64"/>
  <c r="D2154" i="64"/>
  <c r="A1954" i="64"/>
  <c r="D2544" i="64"/>
  <c r="A2344" i="64"/>
  <c r="D2097" i="64"/>
  <c r="A1897" i="64"/>
  <c r="D2146" i="64"/>
  <c r="A1946" i="64"/>
  <c r="D2142" i="64"/>
  <c r="A1942" i="64"/>
  <c r="D2150" i="64"/>
  <c r="A1950" i="64"/>
  <c r="D2026" i="64"/>
  <c r="A1826" i="64"/>
  <c r="D2166" i="64"/>
  <c r="A1966" i="64"/>
  <c r="D2006" i="64"/>
  <c r="A1806" i="64"/>
  <c r="D2049" i="64"/>
  <c r="A1849" i="64"/>
  <c r="D2039" i="64"/>
  <c r="A1839" i="64"/>
  <c r="D2063" i="64"/>
  <c r="A1863" i="64"/>
  <c r="D2103" i="64"/>
  <c r="A1903" i="64"/>
  <c r="D2100" i="64"/>
  <c r="A1900" i="64"/>
  <c r="D2138" i="64"/>
  <c r="A1938" i="64"/>
  <c r="D1991" i="64"/>
  <c r="A1791" i="64"/>
  <c r="D2106" i="64"/>
  <c r="A1906" i="64"/>
  <c r="D2504" i="64"/>
  <c r="A2304" i="64"/>
  <c r="D2018" i="64"/>
  <c r="A1818" i="64"/>
  <c r="D2022" i="64"/>
  <c r="A1822" i="64"/>
  <c r="D2034" i="64"/>
  <c r="A1834" i="64"/>
  <c r="D2119" i="64"/>
  <c r="A1919" i="64"/>
  <c r="D2082" i="64"/>
  <c r="A1882" i="64"/>
  <c r="D2440" i="64"/>
  <c r="A2240" i="64"/>
  <c r="D2101" i="64"/>
  <c r="A1901" i="64"/>
  <c r="D1982" i="64"/>
  <c r="A1782" i="64"/>
  <c r="D2074" i="64"/>
  <c r="A1874" i="64"/>
  <c r="D2114" i="64"/>
  <c r="A1914" i="64"/>
  <c r="D1997" i="64"/>
  <c r="A1797" i="64"/>
  <c r="D2036" i="64"/>
  <c r="A1836" i="64"/>
  <c r="D2053" i="64"/>
  <c r="A1853" i="64"/>
  <c r="D2512" i="64"/>
  <c r="A2312" i="64"/>
  <c r="D2090" i="64"/>
  <c r="A1890" i="64"/>
  <c r="D2616" i="64"/>
  <c r="A2416" i="64"/>
  <c r="D2085" i="64"/>
  <c r="A1885" i="64"/>
  <c r="D2025" i="64"/>
  <c r="A1825" i="64"/>
  <c r="D2061" i="64"/>
  <c r="A1861" i="64"/>
  <c r="D2092" i="64"/>
  <c r="A1892" i="64"/>
  <c r="D1989" i="64"/>
  <c r="A1789" i="64"/>
  <c r="D2031" i="64"/>
  <c r="A1831" i="64"/>
  <c r="D1986" i="64"/>
  <c r="A1786" i="64"/>
  <c r="D1973" i="64"/>
  <c r="A1773" i="64"/>
  <c r="D2148" i="64"/>
  <c r="A1948" i="64"/>
  <c r="D2055" i="64"/>
  <c r="A1855" i="64"/>
  <c r="D2149" i="64"/>
  <c r="A1949" i="64"/>
  <c r="D2141" i="64"/>
  <c r="A1941" i="64"/>
  <c r="D2169" i="64"/>
  <c r="A1969" i="64"/>
  <c r="D2162" i="64"/>
  <c r="A1962" i="64"/>
  <c r="D2062" i="64"/>
  <c r="A1862" i="64"/>
  <c r="D1980" i="64"/>
  <c r="A1780" i="64"/>
  <c r="D2111" i="64"/>
  <c r="A1911" i="64"/>
  <c r="D2030" i="64"/>
  <c r="A1830" i="64"/>
  <c r="D2012" i="64"/>
  <c r="A1812" i="64"/>
  <c r="D2029" i="64"/>
  <c r="A1829" i="64"/>
  <c r="D2105" i="64"/>
  <c r="A1905" i="64"/>
  <c r="D2520" i="64"/>
  <c r="A2320" i="64"/>
  <c r="D1993" i="64"/>
  <c r="A1793" i="64"/>
  <c r="D2121" i="64"/>
  <c r="A1921" i="64"/>
  <c r="D2108" i="64"/>
  <c r="A1908" i="64"/>
  <c r="D2007" i="64"/>
  <c r="A1807" i="64"/>
  <c r="D2137" i="64"/>
  <c r="A1937" i="64"/>
  <c r="D2076" i="64"/>
  <c r="A1876" i="64"/>
  <c r="D2014" i="64"/>
  <c r="A1814" i="64"/>
  <c r="D2632" i="64"/>
  <c r="A2432" i="64"/>
  <c r="D2015" i="64"/>
  <c r="A1815" i="64"/>
  <c r="D2058" i="64"/>
  <c r="A1858" i="64"/>
  <c r="D2464" i="64"/>
  <c r="A2264" i="64"/>
  <c r="D2156" i="64"/>
  <c r="A1956" i="64"/>
  <c r="D2047" i="64"/>
  <c r="A1847" i="64"/>
  <c r="D2086" i="64"/>
  <c r="A1886" i="64"/>
  <c r="D2089" i="64"/>
  <c r="A1889" i="64"/>
  <c r="D2004" i="64"/>
  <c r="A1804" i="64"/>
  <c r="D1970" i="64"/>
  <c r="A1770" i="64"/>
  <c r="D2078" i="64"/>
  <c r="A1878" i="64"/>
  <c r="D2068" i="64"/>
  <c r="A1868" i="64"/>
  <c r="D1929" i="64"/>
  <c r="A1729" i="64"/>
  <c r="D2456" i="64"/>
  <c r="A2256" i="64"/>
  <c r="D1981" i="64"/>
  <c r="A1781" i="64"/>
  <c r="D2165" i="64"/>
  <c r="A1965" i="64"/>
  <c r="D2084" i="64"/>
  <c r="A1884" i="64"/>
  <c r="D6" i="32"/>
  <c r="I3" i="7"/>
  <c r="I4" i="7"/>
  <c r="I5" i="7"/>
  <c r="I6" i="7"/>
  <c r="I7" i="7"/>
  <c r="I8" i="7"/>
  <c r="I9" i="7"/>
  <c r="I10" i="7"/>
  <c r="I11" i="7"/>
  <c r="I12" i="7"/>
  <c r="I13" i="7"/>
  <c r="I14" i="7"/>
  <c r="I15" i="7"/>
  <c r="I16" i="7"/>
  <c r="I17" i="7"/>
  <c r="I18" i="7"/>
  <c r="I19" i="7"/>
  <c r="I20" i="7"/>
  <c r="I21" i="7"/>
  <c r="I22" i="7"/>
  <c r="I23" i="7"/>
  <c r="I24" i="7"/>
  <c r="I25" i="7"/>
  <c r="I26" i="7"/>
  <c r="I27" i="7"/>
  <c r="I28" i="7"/>
  <c r="I29" i="7"/>
  <c r="I30" i="7"/>
  <c r="I31" i="7"/>
  <c r="I32" i="7"/>
  <c r="I33" i="7"/>
  <c r="I34" i="7"/>
  <c r="I35" i="7"/>
  <c r="I36" i="7"/>
  <c r="I37" i="7"/>
  <c r="I38" i="7"/>
  <c r="I39" i="7"/>
  <c r="I40" i="7"/>
  <c r="I41" i="7"/>
  <c r="I42" i="7"/>
  <c r="I43" i="7"/>
  <c r="I44" i="7"/>
  <c r="I45" i="7"/>
  <c r="I46" i="7"/>
  <c r="I47" i="7"/>
  <c r="I48" i="7"/>
  <c r="I49" i="7"/>
  <c r="I50" i="7"/>
  <c r="I51" i="7"/>
  <c r="I52" i="7"/>
  <c r="I53" i="7"/>
  <c r="I54" i="7"/>
  <c r="I55" i="7"/>
  <c r="I56" i="7"/>
  <c r="I57" i="7"/>
  <c r="I58" i="7"/>
  <c r="I59" i="7"/>
  <c r="I60" i="7"/>
  <c r="I61" i="7"/>
  <c r="I62" i="7"/>
  <c r="I63" i="7"/>
  <c r="I64" i="7"/>
  <c r="I65" i="7"/>
  <c r="I66" i="7"/>
  <c r="I67" i="7"/>
  <c r="I68" i="7"/>
  <c r="I69" i="7"/>
  <c r="I70" i="7"/>
  <c r="I71" i="7"/>
  <c r="I72" i="7"/>
  <c r="I73" i="7"/>
  <c r="I74" i="7"/>
  <c r="I75" i="7"/>
  <c r="I76" i="7"/>
  <c r="I77" i="7"/>
  <c r="I78" i="7"/>
  <c r="I79" i="7"/>
  <c r="I80" i="7"/>
  <c r="I81" i="7"/>
  <c r="I82" i="7"/>
  <c r="I83" i="7"/>
  <c r="I84" i="7"/>
  <c r="I85" i="7"/>
  <c r="I86" i="7"/>
  <c r="I87" i="7"/>
  <c r="I88" i="7"/>
  <c r="I89" i="7"/>
  <c r="I90" i="7"/>
  <c r="I91" i="7"/>
  <c r="I92" i="7"/>
  <c r="I93" i="7"/>
  <c r="I94" i="7"/>
  <c r="I95" i="7"/>
  <c r="I96" i="7"/>
  <c r="I97" i="7"/>
  <c r="I98" i="7"/>
  <c r="I99" i="7"/>
  <c r="I100" i="7"/>
  <c r="I101" i="7"/>
  <c r="I102" i="7"/>
  <c r="I103" i="7"/>
  <c r="I104" i="7"/>
  <c r="I105" i="7"/>
  <c r="I106" i="7"/>
  <c r="I107" i="7"/>
  <c r="I108" i="7"/>
  <c r="I109" i="7"/>
  <c r="I110" i="7"/>
  <c r="I111" i="7"/>
  <c r="I112" i="7"/>
  <c r="I113" i="7"/>
  <c r="I114" i="7"/>
  <c r="I115" i="7"/>
  <c r="I116" i="7"/>
  <c r="I117" i="7"/>
  <c r="I118" i="7"/>
  <c r="I119" i="7"/>
  <c r="I120" i="7"/>
  <c r="I121" i="7"/>
  <c r="I122" i="7"/>
  <c r="I123" i="7"/>
  <c r="I124" i="7"/>
  <c r="I125" i="7"/>
  <c r="I126" i="7"/>
  <c r="I127" i="7"/>
  <c r="I128" i="7"/>
  <c r="I129" i="7"/>
  <c r="I130" i="7"/>
  <c r="I131" i="7"/>
  <c r="I132" i="7"/>
  <c r="I133" i="7"/>
  <c r="I134" i="7"/>
  <c r="I135" i="7"/>
  <c r="I136" i="7"/>
  <c r="I137" i="7"/>
  <c r="I138" i="7"/>
  <c r="I139" i="7"/>
  <c r="I140" i="7"/>
  <c r="I141" i="7"/>
  <c r="I142" i="7"/>
  <c r="I143" i="7"/>
  <c r="I144" i="7"/>
  <c r="I145" i="7"/>
  <c r="I146" i="7"/>
  <c r="I147" i="7"/>
  <c r="I148" i="7"/>
  <c r="I149" i="7"/>
  <c r="I150" i="7"/>
  <c r="I151" i="7"/>
  <c r="I152" i="7"/>
  <c r="I153" i="7"/>
  <c r="I154" i="7"/>
  <c r="I155" i="7"/>
  <c r="I156" i="7"/>
  <c r="I157" i="7"/>
  <c r="I158" i="7"/>
  <c r="I159" i="7"/>
  <c r="I160" i="7"/>
  <c r="I161" i="7"/>
  <c r="I162" i="7"/>
  <c r="I163" i="7"/>
  <c r="I164" i="7"/>
  <c r="I165" i="7"/>
  <c r="I166" i="7"/>
  <c r="I167" i="7"/>
  <c r="I168" i="7"/>
  <c r="I169" i="7"/>
  <c r="I170" i="7"/>
  <c r="I171" i="7"/>
  <c r="I172" i="7"/>
  <c r="I173" i="7"/>
  <c r="I174" i="7"/>
  <c r="I175" i="7"/>
  <c r="I176" i="7"/>
  <c r="I177" i="7"/>
  <c r="I178" i="7"/>
  <c r="I179" i="7"/>
  <c r="I180" i="7"/>
  <c r="I181" i="7"/>
  <c r="I182" i="7"/>
  <c r="I183" i="7"/>
  <c r="I184" i="7"/>
  <c r="I185" i="7"/>
  <c r="I186" i="7"/>
  <c r="I187" i="7"/>
  <c r="I188" i="7"/>
  <c r="I189" i="7"/>
  <c r="I190" i="7"/>
  <c r="I191" i="7"/>
  <c r="I192" i="7"/>
  <c r="I193" i="7"/>
  <c r="I194" i="7"/>
  <c r="I195" i="7"/>
  <c r="I196" i="7"/>
  <c r="I197" i="7"/>
  <c r="I2" i="7"/>
  <c r="I200" i="7"/>
  <c r="I201" i="7"/>
  <c r="I202" i="7"/>
  <c r="I203" i="7"/>
  <c r="I204" i="7"/>
  <c r="I205" i="7"/>
  <c r="I206" i="7"/>
  <c r="I207" i="7"/>
  <c r="I208" i="7"/>
  <c r="I209" i="7"/>
  <c r="I210" i="7"/>
  <c r="I211" i="7"/>
  <c r="I212" i="7"/>
  <c r="I213" i="7"/>
  <c r="D2656" i="64" l="1"/>
  <c r="A2456" i="64"/>
  <c r="D2170" i="64"/>
  <c r="A1970" i="64"/>
  <c r="D2247" i="64"/>
  <c r="A2047" i="64"/>
  <c r="D2215" i="64"/>
  <c r="A2015" i="64"/>
  <c r="D2337" i="64"/>
  <c r="A2137" i="64"/>
  <c r="D2193" i="64"/>
  <c r="A1993" i="64"/>
  <c r="D2212" i="64"/>
  <c r="A2012" i="64"/>
  <c r="D2262" i="64"/>
  <c r="A2062" i="64"/>
  <c r="D2349" i="64"/>
  <c r="A2149" i="64"/>
  <c r="D2186" i="64"/>
  <c r="A1986" i="64"/>
  <c r="D2261" i="64"/>
  <c r="A2061" i="64"/>
  <c r="D2290" i="64"/>
  <c r="A2090" i="64"/>
  <c r="D2197" i="64"/>
  <c r="A1997" i="64"/>
  <c r="D2301" i="64"/>
  <c r="A2101" i="64"/>
  <c r="D2234" i="64"/>
  <c r="A2034" i="64"/>
  <c r="D2306" i="64"/>
  <c r="A2106" i="64"/>
  <c r="D2303" i="64"/>
  <c r="A2103" i="64"/>
  <c r="D2206" i="64"/>
  <c r="A2006" i="64"/>
  <c r="D2342" i="64"/>
  <c r="A2142" i="64"/>
  <c r="D2354" i="64"/>
  <c r="A2154" i="64"/>
  <c r="D2335" i="64"/>
  <c r="A2135" i="64"/>
  <c r="D2242" i="64"/>
  <c r="A2042" i="64"/>
  <c r="D2209" i="64"/>
  <c r="A2009" i="64"/>
  <c r="D2269" i="64"/>
  <c r="A2069" i="64"/>
  <c r="D2257" i="64"/>
  <c r="A2057" i="64"/>
  <c r="D2298" i="64"/>
  <c r="A2098" i="64"/>
  <c r="D2174" i="64"/>
  <c r="A1974" i="64"/>
  <c r="D2250" i="64"/>
  <c r="A2050" i="64"/>
  <c r="D2279" i="64"/>
  <c r="A2079" i="64"/>
  <c r="D2281" i="64"/>
  <c r="A2081" i="64"/>
  <c r="D2177" i="64"/>
  <c r="A1977" i="64"/>
  <c r="D2325" i="64"/>
  <c r="A2125" i="64"/>
  <c r="D2367" i="64"/>
  <c r="A2167" i="64"/>
  <c r="D2359" i="64"/>
  <c r="A2159" i="64"/>
  <c r="D2333" i="64"/>
  <c r="A2133" i="64"/>
  <c r="D2361" i="64"/>
  <c r="A2161" i="64"/>
  <c r="D2309" i="64"/>
  <c r="A2109" i="64"/>
  <c r="D2202" i="64"/>
  <c r="A2002" i="64"/>
  <c r="D2273" i="64"/>
  <c r="A2073" i="64"/>
  <c r="D2302" i="64"/>
  <c r="A2102" i="64"/>
  <c r="D2752" i="64"/>
  <c r="A2552" i="64"/>
  <c r="D2792" i="64"/>
  <c r="A2592" i="64"/>
  <c r="D2824" i="64"/>
  <c r="A2624" i="64"/>
  <c r="D2284" i="64"/>
  <c r="A2084" i="64"/>
  <c r="D2129" i="64"/>
  <c r="A1929" i="64"/>
  <c r="D2204" i="64"/>
  <c r="A2004" i="64"/>
  <c r="D2356" i="64"/>
  <c r="A2156" i="64"/>
  <c r="D2832" i="64"/>
  <c r="A2632" i="64"/>
  <c r="D2207" i="64"/>
  <c r="A2007" i="64"/>
  <c r="D2720" i="64"/>
  <c r="A2520" i="64"/>
  <c r="D2230" i="64"/>
  <c r="A2030" i="64"/>
  <c r="D2362" i="64"/>
  <c r="A2162" i="64"/>
  <c r="D2255" i="64"/>
  <c r="A2055" i="64"/>
  <c r="D2231" i="64"/>
  <c r="A2031" i="64"/>
  <c r="D2225" i="64"/>
  <c r="A2025" i="64"/>
  <c r="D2712" i="64"/>
  <c r="A2512" i="64"/>
  <c r="D2314" i="64"/>
  <c r="A2114" i="64"/>
  <c r="D2640" i="64"/>
  <c r="A2440" i="64"/>
  <c r="D2222" i="64"/>
  <c r="A2022" i="64"/>
  <c r="D2191" i="64"/>
  <c r="A1991" i="64"/>
  <c r="D2263" i="64"/>
  <c r="A2063" i="64"/>
  <c r="D2366" i="64"/>
  <c r="A2166" i="64"/>
  <c r="D2346" i="64"/>
  <c r="A2146" i="64"/>
  <c r="D2353" i="64"/>
  <c r="A2153" i="64"/>
  <c r="D2343" i="64"/>
  <c r="A2143" i="64"/>
  <c r="D2178" i="64"/>
  <c r="A1978" i="64"/>
  <c r="D2172" i="64"/>
  <c r="A1972" i="64"/>
  <c r="D2260" i="64"/>
  <c r="A2060" i="64"/>
  <c r="D2318" i="64"/>
  <c r="A2118" i="64"/>
  <c r="D2330" i="64"/>
  <c r="A2130" i="64"/>
  <c r="D2776" i="64"/>
  <c r="A2576" i="64"/>
  <c r="D2648" i="64"/>
  <c r="A2448" i="64"/>
  <c r="D2294" i="64"/>
  <c r="A2094" i="64"/>
  <c r="D2324" i="64"/>
  <c r="A2124" i="64"/>
  <c r="D2728" i="64"/>
  <c r="A2528" i="64"/>
  <c r="D2183" i="64"/>
  <c r="A1983" i="64"/>
  <c r="D2334" i="64"/>
  <c r="A2134" i="64"/>
  <c r="D2364" i="64"/>
  <c r="A2164" i="64"/>
  <c r="D2220" i="64"/>
  <c r="A2020" i="64"/>
  <c r="D2245" i="64"/>
  <c r="A2045" i="64"/>
  <c r="D2254" i="64"/>
  <c r="A2054" i="64"/>
  <c r="D2295" i="64"/>
  <c r="A2095" i="64"/>
  <c r="D2401" i="64"/>
  <c r="A2201" i="64"/>
  <c r="D2800" i="64"/>
  <c r="A2600" i="64"/>
  <c r="D2808" i="64"/>
  <c r="A2608" i="64"/>
  <c r="D2237" i="64"/>
  <c r="A2037" i="64"/>
  <c r="D2672" i="64"/>
  <c r="A2472" i="64"/>
  <c r="D2365" i="64"/>
  <c r="A2165" i="64"/>
  <c r="D2268" i="64"/>
  <c r="A2068" i="64"/>
  <c r="D2289" i="64"/>
  <c r="A2089" i="64"/>
  <c r="D2664" i="64"/>
  <c r="A2464" i="64"/>
  <c r="D2214" i="64"/>
  <c r="A2014" i="64"/>
  <c r="D2308" i="64"/>
  <c r="A2108" i="64"/>
  <c r="D2305" i="64"/>
  <c r="A2105" i="64"/>
  <c r="D2311" i="64"/>
  <c r="A2111" i="64"/>
  <c r="D2369" i="64"/>
  <c r="A2169" i="64"/>
  <c r="D2348" i="64"/>
  <c r="A2148" i="64"/>
  <c r="D2189" i="64"/>
  <c r="A1989" i="64"/>
  <c r="D2285" i="64"/>
  <c r="A2085" i="64"/>
  <c r="D2253" i="64"/>
  <c r="A2053" i="64"/>
  <c r="D2274" i="64"/>
  <c r="A2074" i="64"/>
  <c r="D2282" i="64"/>
  <c r="A2082" i="64"/>
  <c r="D2218" i="64"/>
  <c r="A2018" i="64"/>
  <c r="D2338" i="64"/>
  <c r="A2138" i="64"/>
  <c r="D2239" i="64"/>
  <c r="A2039" i="64"/>
  <c r="D2226" i="64"/>
  <c r="A2026" i="64"/>
  <c r="D2297" i="64"/>
  <c r="A2097" i="64"/>
  <c r="D2310" i="64"/>
  <c r="A2110" i="64"/>
  <c r="D2188" i="64"/>
  <c r="A1988" i="64"/>
  <c r="D2326" i="64"/>
  <c r="A2126" i="64"/>
  <c r="D2244" i="64"/>
  <c r="A2044" i="64"/>
  <c r="D2680" i="64"/>
  <c r="A2480" i="64"/>
  <c r="D2287" i="64"/>
  <c r="A2087" i="64"/>
  <c r="D2205" i="64"/>
  <c r="A2005" i="64"/>
  <c r="D2246" i="64"/>
  <c r="A2046" i="64"/>
  <c r="D2217" i="64"/>
  <c r="A2017" i="64"/>
  <c r="D2332" i="64"/>
  <c r="A2132" i="64"/>
  <c r="D2271" i="64"/>
  <c r="A2071" i="64"/>
  <c r="D2238" i="64"/>
  <c r="A2038" i="64"/>
  <c r="D2198" i="64"/>
  <c r="A1998" i="64"/>
  <c r="D2358" i="64"/>
  <c r="A2158" i="64"/>
  <c r="D2175" i="64"/>
  <c r="A1975" i="64"/>
  <c r="D2221" i="64"/>
  <c r="A2021" i="64"/>
  <c r="D2223" i="64"/>
  <c r="A2023" i="64"/>
  <c r="D2252" i="64"/>
  <c r="A2052" i="64"/>
  <c r="D2194" i="64"/>
  <c r="A1994" i="64"/>
  <c r="D2277" i="64"/>
  <c r="A2077" i="64"/>
  <c r="D2317" i="64"/>
  <c r="A2117" i="64"/>
  <c r="D2322" i="64"/>
  <c r="A2122" i="64"/>
  <c r="D2185" i="64"/>
  <c r="A1985" i="64"/>
  <c r="D2316" i="64"/>
  <c r="A2116" i="64"/>
  <c r="D2181" i="64"/>
  <c r="A1981" i="64"/>
  <c r="D2278" i="64"/>
  <c r="A2078" i="64"/>
  <c r="D2286" i="64"/>
  <c r="A2086" i="64"/>
  <c r="D2258" i="64"/>
  <c r="A2058" i="64"/>
  <c r="D2276" i="64"/>
  <c r="A2076" i="64"/>
  <c r="D2321" i="64"/>
  <c r="A2121" i="64"/>
  <c r="D2229" i="64"/>
  <c r="A2029" i="64"/>
  <c r="D2180" i="64"/>
  <c r="A1980" i="64"/>
  <c r="D2341" i="64"/>
  <c r="A2141" i="64"/>
  <c r="D2173" i="64"/>
  <c r="A1973" i="64"/>
  <c r="D2292" i="64"/>
  <c r="A2092" i="64"/>
  <c r="D2816" i="64"/>
  <c r="A2616" i="64"/>
  <c r="D2236" i="64"/>
  <c r="A2036" i="64"/>
  <c r="D2182" i="64"/>
  <c r="A1982" i="64"/>
  <c r="D2319" i="64"/>
  <c r="A2119" i="64"/>
  <c r="D2704" i="64"/>
  <c r="A2504" i="64"/>
  <c r="D2300" i="64"/>
  <c r="A2100" i="64"/>
  <c r="D2249" i="64"/>
  <c r="A2049" i="64"/>
  <c r="D2350" i="64"/>
  <c r="A2150" i="64"/>
  <c r="D2744" i="64"/>
  <c r="A2544" i="64"/>
  <c r="D2065" i="64"/>
  <c r="A1865" i="64"/>
  <c r="D2190" i="64"/>
  <c r="A1990" i="64"/>
  <c r="D2313" i="64"/>
  <c r="A2113" i="64"/>
  <c r="D2345" i="64"/>
  <c r="A2145" i="64"/>
  <c r="D2340" i="64"/>
  <c r="A2140" i="64"/>
  <c r="D2768" i="64"/>
  <c r="A2568" i="64"/>
  <c r="D2270" i="64"/>
  <c r="A2070" i="64"/>
  <c r="D2241" i="64"/>
  <c r="A2041" i="64"/>
  <c r="D2327" i="64"/>
  <c r="A2127" i="64"/>
  <c r="D2696" i="64"/>
  <c r="A2496" i="64"/>
  <c r="D2233" i="64"/>
  <c r="A2033" i="64"/>
  <c r="D2210" i="64"/>
  <c r="A2010" i="64"/>
  <c r="D2784" i="64"/>
  <c r="A2584" i="64"/>
  <c r="D2357" i="64"/>
  <c r="A2157" i="64"/>
  <c r="D2196" i="64"/>
  <c r="A1996" i="64"/>
  <c r="D2228" i="64"/>
  <c r="A2028" i="64"/>
  <c r="D2199" i="64"/>
  <c r="A1999" i="64"/>
  <c r="D2736" i="64"/>
  <c r="A2536" i="64"/>
  <c r="D2760" i="64"/>
  <c r="A2560" i="64"/>
  <c r="D2688" i="64"/>
  <c r="A2488" i="64"/>
  <c r="D2351" i="64"/>
  <c r="A2151" i="64"/>
  <c r="D2266" i="64"/>
  <c r="A2066" i="64"/>
  <c r="D2293" i="64"/>
  <c r="A2093" i="64"/>
  <c r="D2213" i="64"/>
  <c r="A2013" i="64"/>
  <c r="A10" i="58"/>
  <c r="A6" i="58"/>
  <c r="H12" i="58"/>
  <c r="H13" i="58"/>
  <c r="H14" i="58"/>
  <c r="H15" i="58"/>
  <c r="H16" i="58"/>
  <c r="H17" i="58"/>
  <c r="H18" i="58"/>
  <c r="H19" i="58"/>
  <c r="H20" i="58"/>
  <c r="H21" i="58"/>
  <c r="H22" i="58"/>
  <c r="H23" i="58"/>
  <c r="H24" i="58"/>
  <c r="H25" i="58"/>
  <c r="H26" i="58"/>
  <c r="D2984" i="64" l="1"/>
  <c r="A2784" i="64"/>
  <c r="D2527" i="64"/>
  <c r="A2327" i="64"/>
  <c r="D2540" i="64"/>
  <c r="A2340" i="64"/>
  <c r="D2265" i="64"/>
  <c r="A2065" i="64"/>
  <c r="D2500" i="64"/>
  <c r="A2300" i="64"/>
  <c r="D2436" i="64"/>
  <c r="A2236" i="64"/>
  <c r="D2541" i="64"/>
  <c r="A2341" i="64"/>
  <c r="D2476" i="64"/>
  <c r="A2276" i="64"/>
  <c r="D2381" i="64"/>
  <c r="A2181" i="64"/>
  <c r="D2517" i="64"/>
  <c r="A2317" i="64"/>
  <c r="D2423" i="64"/>
  <c r="A2223" i="64"/>
  <c r="D2398" i="64"/>
  <c r="A2198" i="64"/>
  <c r="D2417" i="64"/>
  <c r="A2217" i="64"/>
  <c r="D2880" i="64"/>
  <c r="A2680" i="64"/>
  <c r="D2510" i="64"/>
  <c r="A2310" i="64"/>
  <c r="D2538" i="64"/>
  <c r="A2338" i="64"/>
  <c r="D2453" i="64"/>
  <c r="A2253" i="64"/>
  <c r="D2569" i="64"/>
  <c r="A2369" i="64"/>
  <c r="D2414" i="64"/>
  <c r="A2214" i="64"/>
  <c r="D2565" i="64"/>
  <c r="A2365" i="64"/>
  <c r="D3000" i="64"/>
  <c r="A2800" i="64"/>
  <c r="D2445" i="64"/>
  <c r="A2245" i="64"/>
  <c r="D2383" i="64"/>
  <c r="A2183" i="64"/>
  <c r="D2848" i="64"/>
  <c r="A2648" i="64"/>
  <c r="D2460" i="64"/>
  <c r="A2260" i="64"/>
  <c r="D2553" i="64"/>
  <c r="A2353" i="64"/>
  <c r="D2391" i="64"/>
  <c r="A2191" i="64"/>
  <c r="D2912" i="64"/>
  <c r="A2712" i="64"/>
  <c r="D2562" i="64"/>
  <c r="A2362" i="64"/>
  <c r="D3032" i="64"/>
  <c r="A3032" i="64" s="1"/>
  <c r="A2832" i="64"/>
  <c r="D2484" i="64"/>
  <c r="A2284" i="64"/>
  <c r="D2502" i="64"/>
  <c r="A2302" i="64"/>
  <c r="D2561" i="64"/>
  <c r="A2361" i="64"/>
  <c r="D2525" i="64"/>
  <c r="A2325" i="64"/>
  <c r="D2450" i="64"/>
  <c r="A2250" i="64"/>
  <c r="D2469" i="64"/>
  <c r="A2269" i="64"/>
  <c r="D2554" i="64"/>
  <c r="A2354" i="64"/>
  <c r="D2506" i="64"/>
  <c r="A2306" i="64"/>
  <c r="D2490" i="64"/>
  <c r="A2290" i="64"/>
  <c r="D2462" i="64"/>
  <c r="A2262" i="64"/>
  <c r="D2415" i="64"/>
  <c r="A2215" i="64"/>
  <c r="D2413" i="64"/>
  <c r="A2213" i="64"/>
  <c r="D2888" i="64"/>
  <c r="A2688" i="64"/>
  <c r="D2428" i="64"/>
  <c r="A2228" i="64"/>
  <c r="D2410" i="64"/>
  <c r="A2210" i="64"/>
  <c r="D2441" i="64"/>
  <c r="A2241" i="64"/>
  <c r="D2545" i="64"/>
  <c r="A2345" i="64"/>
  <c r="D2944" i="64"/>
  <c r="A2744" i="64"/>
  <c r="D2904" i="64"/>
  <c r="A2704" i="64"/>
  <c r="D3016" i="64"/>
  <c r="A3016" i="64" s="1"/>
  <c r="A2816" i="64"/>
  <c r="D2380" i="64"/>
  <c r="A2180" i="64"/>
  <c r="D2458" i="64"/>
  <c r="A2258" i="64"/>
  <c r="D2516" i="64"/>
  <c r="A2316" i="64"/>
  <c r="D2477" i="64"/>
  <c r="A2277" i="64"/>
  <c r="D2421" i="64"/>
  <c r="A2221" i="64"/>
  <c r="D2438" i="64"/>
  <c r="A2238" i="64"/>
  <c r="D2446" i="64"/>
  <c r="A2246" i="64"/>
  <c r="D2444" i="64"/>
  <c r="A2244" i="64"/>
  <c r="D2497" i="64"/>
  <c r="A2297" i="64"/>
  <c r="D2418" i="64"/>
  <c r="A2218" i="64"/>
  <c r="D2485" i="64"/>
  <c r="A2285" i="64"/>
  <c r="D2511" i="64"/>
  <c r="A2311" i="64"/>
  <c r="D2864" i="64"/>
  <c r="A2664" i="64"/>
  <c r="D2872" i="64"/>
  <c r="A2672" i="64"/>
  <c r="D2601" i="64"/>
  <c r="A2401" i="64"/>
  <c r="D2420" i="64"/>
  <c r="A2220" i="64"/>
  <c r="D2928" i="64"/>
  <c r="A2728" i="64"/>
  <c r="D2976" i="64"/>
  <c r="A2776" i="64"/>
  <c r="D2372" i="64"/>
  <c r="A2172" i="64"/>
  <c r="D2546" i="64"/>
  <c r="A2346" i="64"/>
  <c r="D2422" i="64"/>
  <c r="A2222" i="64"/>
  <c r="D2425" i="64"/>
  <c r="A2225" i="64"/>
  <c r="D2430" i="64"/>
  <c r="A2230" i="64"/>
  <c r="D2556" i="64"/>
  <c r="A2356" i="64"/>
  <c r="D3024" i="64"/>
  <c r="A3024" i="64" s="1"/>
  <c r="A2824" i="64"/>
  <c r="D2473" i="64"/>
  <c r="A2273" i="64"/>
  <c r="D2533" i="64"/>
  <c r="A2333" i="64"/>
  <c r="D2377" i="64"/>
  <c r="A2177" i="64"/>
  <c r="D2374" i="64"/>
  <c r="A2174" i="64"/>
  <c r="D2409" i="64"/>
  <c r="A2209" i="64"/>
  <c r="D2542" i="64"/>
  <c r="A2342" i="64"/>
  <c r="D2434" i="64"/>
  <c r="A2234" i="64"/>
  <c r="D2461" i="64"/>
  <c r="A2261" i="64"/>
  <c r="D2412" i="64"/>
  <c r="A2212" i="64"/>
  <c r="D2447" i="64"/>
  <c r="A2247" i="64"/>
  <c r="D2399" i="64"/>
  <c r="A2199" i="64"/>
  <c r="D2493" i="64"/>
  <c r="A2293" i="64"/>
  <c r="D2960" i="64"/>
  <c r="A2760" i="64"/>
  <c r="D2396" i="64"/>
  <c r="A2196" i="64"/>
  <c r="D2433" i="64"/>
  <c r="A2233" i="64"/>
  <c r="D2470" i="64"/>
  <c r="A2270" i="64"/>
  <c r="D2513" i="64"/>
  <c r="A2313" i="64"/>
  <c r="D2550" i="64"/>
  <c r="A2350" i="64"/>
  <c r="D2519" i="64"/>
  <c r="A2319" i="64"/>
  <c r="D2492" i="64"/>
  <c r="A2292" i="64"/>
  <c r="D2429" i="64"/>
  <c r="A2229" i="64"/>
  <c r="D2486" i="64"/>
  <c r="A2286" i="64"/>
  <c r="D2385" i="64"/>
  <c r="A2185" i="64"/>
  <c r="D2394" i="64"/>
  <c r="A2194" i="64"/>
  <c r="D2375" i="64"/>
  <c r="A2175" i="64"/>
  <c r="D2471" i="64"/>
  <c r="A2271" i="64"/>
  <c r="D2405" i="64"/>
  <c r="A2205" i="64"/>
  <c r="D2526" i="64"/>
  <c r="A2326" i="64"/>
  <c r="D2426" i="64"/>
  <c r="A2226" i="64"/>
  <c r="D2482" i="64"/>
  <c r="A2282" i="64"/>
  <c r="D2389" i="64"/>
  <c r="A2189" i="64"/>
  <c r="D2505" i="64"/>
  <c r="A2305" i="64"/>
  <c r="D2489" i="64"/>
  <c r="A2289" i="64"/>
  <c r="D2437" i="64"/>
  <c r="A2237" i="64"/>
  <c r="D2495" i="64"/>
  <c r="A2295" i="64"/>
  <c r="D2564" i="64"/>
  <c r="A2364" i="64"/>
  <c r="D2524" i="64"/>
  <c r="A2324" i="64"/>
  <c r="D2530" i="64"/>
  <c r="A2330" i="64"/>
  <c r="D2378" i="64"/>
  <c r="A2178" i="64"/>
  <c r="D2566" i="64"/>
  <c r="A2366" i="64"/>
  <c r="D2840" i="64"/>
  <c r="A2640" i="64"/>
  <c r="D2431" i="64"/>
  <c r="A2231" i="64"/>
  <c r="D2920" i="64"/>
  <c r="A2720" i="64"/>
  <c r="D2404" i="64"/>
  <c r="A2204" i="64"/>
  <c r="D2992" i="64"/>
  <c r="A2792" i="64"/>
  <c r="D2402" i="64"/>
  <c r="A2202" i="64"/>
  <c r="D2559" i="64"/>
  <c r="A2359" i="64"/>
  <c r="D2481" i="64"/>
  <c r="A2281" i="64"/>
  <c r="D2498" i="64"/>
  <c r="A2298" i="64"/>
  <c r="D2442" i="64"/>
  <c r="A2242" i="64"/>
  <c r="D2406" i="64"/>
  <c r="A2206" i="64"/>
  <c r="D2501" i="64"/>
  <c r="A2301" i="64"/>
  <c r="D2386" i="64"/>
  <c r="A2186" i="64"/>
  <c r="D2393" i="64"/>
  <c r="A2193" i="64"/>
  <c r="D2370" i="64"/>
  <c r="A2170" i="64"/>
  <c r="D2551" i="64"/>
  <c r="A2351" i="64"/>
  <c r="D2466" i="64"/>
  <c r="A2266" i="64"/>
  <c r="D2936" i="64"/>
  <c r="A2736" i="64"/>
  <c r="D2557" i="64"/>
  <c r="A2357" i="64"/>
  <c r="D2896" i="64"/>
  <c r="A2696" i="64"/>
  <c r="D2968" i="64"/>
  <c r="A2768" i="64"/>
  <c r="D2390" i="64"/>
  <c r="A2190" i="64"/>
  <c r="D2449" i="64"/>
  <c r="A2249" i="64"/>
  <c r="D2382" i="64"/>
  <c r="A2182" i="64"/>
  <c r="D2373" i="64"/>
  <c r="A2173" i="64"/>
  <c r="D2521" i="64"/>
  <c r="A2321" i="64"/>
  <c r="D2478" i="64"/>
  <c r="A2278" i="64"/>
  <c r="D2522" i="64"/>
  <c r="A2322" i="64"/>
  <c r="D2452" i="64"/>
  <c r="A2252" i="64"/>
  <c r="D2558" i="64"/>
  <c r="A2358" i="64"/>
  <c r="D2532" i="64"/>
  <c r="A2332" i="64"/>
  <c r="D2487" i="64"/>
  <c r="A2287" i="64"/>
  <c r="D2388" i="64"/>
  <c r="A2188" i="64"/>
  <c r="D2439" i="64"/>
  <c r="A2239" i="64"/>
  <c r="D2474" i="64"/>
  <c r="A2274" i="64"/>
  <c r="D2548" i="64"/>
  <c r="A2348" i="64"/>
  <c r="D2508" i="64"/>
  <c r="A2308" i="64"/>
  <c r="D2468" i="64"/>
  <c r="A2268" i="64"/>
  <c r="D3008" i="64"/>
  <c r="A3008" i="64" s="1"/>
  <c r="A2808" i="64"/>
  <c r="D2454" i="64"/>
  <c r="A2254" i="64"/>
  <c r="D2534" i="64"/>
  <c r="A2334" i="64"/>
  <c r="D2494" i="64"/>
  <c r="A2294" i="64"/>
  <c r="D2518" i="64"/>
  <c r="A2318" i="64"/>
  <c r="D2543" i="64"/>
  <c r="A2343" i="64"/>
  <c r="D2463" i="64"/>
  <c r="A2263" i="64"/>
  <c r="D2514" i="64"/>
  <c r="A2314" i="64"/>
  <c r="D2455" i="64"/>
  <c r="A2255" i="64"/>
  <c r="D2407" i="64"/>
  <c r="A2207" i="64"/>
  <c r="D2329" i="64"/>
  <c r="A2129" i="64"/>
  <c r="D2952" i="64"/>
  <c r="A2752" i="64"/>
  <c r="D2509" i="64"/>
  <c r="A2309" i="64"/>
  <c r="D2567" i="64"/>
  <c r="A2367" i="64"/>
  <c r="D2479" i="64"/>
  <c r="A2279" i="64"/>
  <c r="D2457" i="64"/>
  <c r="A2257" i="64"/>
  <c r="D2535" i="64"/>
  <c r="A2335" i="64"/>
  <c r="D2503" i="64"/>
  <c r="A2303" i="64"/>
  <c r="D2397" i="64"/>
  <c r="A2197" i="64"/>
  <c r="D2549" i="64"/>
  <c r="A2349" i="64"/>
  <c r="D2537" i="64"/>
  <c r="A2337" i="64"/>
  <c r="D2856" i="64"/>
  <c r="A2656" i="64"/>
  <c r="D210" i="12"/>
  <c r="E210" i="12" s="1"/>
  <c r="F210" i="12" s="1"/>
  <c r="G210" i="12" s="1"/>
  <c r="H210" i="12" s="1"/>
  <c r="I210" i="12" s="1"/>
  <c r="J210" i="12" s="1"/>
  <c r="D2679" i="64" l="1"/>
  <c r="A2479" i="64"/>
  <c r="D2529" i="64"/>
  <c r="A2329" i="64"/>
  <c r="D2663" i="64"/>
  <c r="A2463" i="64"/>
  <c r="D2734" i="64"/>
  <c r="A2534" i="64"/>
  <c r="D2708" i="64"/>
  <c r="A2508" i="64"/>
  <c r="D2588" i="64"/>
  <c r="A2388" i="64"/>
  <c r="D2652" i="64"/>
  <c r="A2452" i="64"/>
  <c r="D2573" i="64"/>
  <c r="A2373" i="64"/>
  <c r="D3168" i="64"/>
  <c r="A3168" i="64" s="1"/>
  <c r="A2968" i="64"/>
  <c r="D2666" i="64"/>
  <c r="A2466" i="64"/>
  <c r="D2586" i="64"/>
  <c r="A2386" i="64"/>
  <c r="D2698" i="64"/>
  <c r="A2498" i="64"/>
  <c r="D3192" i="64"/>
  <c r="A3192" i="64" s="1"/>
  <c r="A2992" i="64"/>
  <c r="D3040" i="64"/>
  <c r="A3040" i="64" s="1"/>
  <c r="A2840" i="64"/>
  <c r="D2724" i="64"/>
  <c r="A2524" i="64"/>
  <c r="D2689" i="64"/>
  <c r="A2489" i="64"/>
  <c r="D2626" i="64"/>
  <c r="A2426" i="64"/>
  <c r="D2575" i="64"/>
  <c r="A2375" i="64"/>
  <c r="D2629" i="64"/>
  <c r="A2429" i="64"/>
  <c r="D2713" i="64"/>
  <c r="A2513" i="64"/>
  <c r="D3160" i="64"/>
  <c r="A3160" i="64" s="1"/>
  <c r="A2960" i="64"/>
  <c r="D2612" i="64"/>
  <c r="A2412" i="64"/>
  <c r="D2609" i="64"/>
  <c r="A2409" i="64"/>
  <c r="D2673" i="64"/>
  <c r="A2473" i="64"/>
  <c r="D2625" i="64"/>
  <c r="A2425" i="64"/>
  <c r="D3176" i="64"/>
  <c r="A3176" i="64" s="1"/>
  <c r="A2976" i="64"/>
  <c r="D3072" i="64"/>
  <c r="A3072" i="64" s="1"/>
  <c r="A2872" i="64"/>
  <c r="D2618" i="64"/>
  <c r="A2418" i="64"/>
  <c r="D2638" i="64"/>
  <c r="A2438" i="64"/>
  <c r="D2658" i="64"/>
  <c r="A2458" i="64"/>
  <c r="D3144" i="64"/>
  <c r="A3144" i="64" s="1"/>
  <c r="A2944" i="64"/>
  <c r="D2628" i="64"/>
  <c r="A2428" i="64"/>
  <c r="D2662" i="64"/>
  <c r="A2462" i="64"/>
  <c r="D2669" i="64"/>
  <c r="A2469" i="64"/>
  <c r="D2702" i="64"/>
  <c r="A2502" i="64"/>
  <c r="D3112" i="64"/>
  <c r="A3112" i="64" s="1"/>
  <c r="A2912" i="64"/>
  <c r="D3048" i="64"/>
  <c r="A3048" i="64" s="1"/>
  <c r="A2848" i="64"/>
  <c r="D2765" i="64"/>
  <c r="A2565" i="64"/>
  <c r="D2738" i="64"/>
  <c r="A2538" i="64"/>
  <c r="D2598" i="64"/>
  <c r="A2398" i="64"/>
  <c r="D2676" i="64"/>
  <c r="A2476" i="64"/>
  <c r="D2465" i="64"/>
  <c r="A2265" i="64"/>
  <c r="D3056" i="64"/>
  <c r="A3056" i="64" s="1"/>
  <c r="A2856" i="64"/>
  <c r="D2703" i="64"/>
  <c r="A2503" i="64"/>
  <c r="D2767" i="64"/>
  <c r="A2567" i="64"/>
  <c r="D2607" i="64"/>
  <c r="A2407" i="64"/>
  <c r="D2743" i="64"/>
  <c r="A2543" i="64"/>
  <c r="D2654" i="64"/>
  <c r="A2454" i="64"/>
  <c r="D2748" i="64"/>
  <c r="A2548" i="64"/>
  <c r="D2687" i="64"/>
  <c r="A2487" i="64"/>
  <c r="D2722" i="64"/>
  <c r="A2522" i="64"/>
  <c r="D2582" i="64"/>
  <c r="A2382" i="64"/>
  <c r="D3096" i="64"/>
  <c r="A3096" i="64" s="1"/>
  <c r="A2896" i="64"/>
  <c r="D2751" i="64"/>
  <c r="A2551" i="64"/>
  <c r="D2701" i="64"/>
  <c r="A2501" i="64"/>
  <c r="D2681" i="64"/>
  <c r="A2481" i="64"/>
  <c r="D2604" i="64"/>
  <c r="A2404" i="64"/>
  <c r="D2766" i="64"/>
  <c r="A2566" i="64"/>
  <c r="D2764" i="64"/>
  <c r="A2564" i="64"/>
  <c r="D2705" i="64"/>
  <c r="A2505" i="64"/>
  <c r="D2726" i="64"/>
  <c r="A2526" i="64"/>
  <c r="D2594" i="64"/>
  <c r="A2394" i="64"/>
  <c r="D2692" i="64"/>
  <c r="A2492" i="64"/>
  <c r="D2670" i="64"/>
  <c r="A2470" i="64"/>
  <c r="D2693" i="64"/>
  <c r="A2493" i="64"/>
  <c r="D2661" i="64"/>
  <c r="A2461" i="64"/>
  <c r="D2574" i="64"/>
  <c r="A2374" i="64"/>
  <c r="D2622" i="64"/>
  <c r="A2422" i="64"/>
  <c r="D3128" i="64"/>
  <c r="A3128" i="64" s="1"/>
  <c r="A2928" i="64"/>
  <c r="D3064" i="64"/>
  <c r="A3064" i="64" s="1"/>
  <c r="A2864" i="64"/>
  <c r="D2697" i="64"/>
  <c r="A2497" i="64"/>
  <c r="D2621" i="64"/>
  <c r="A2421" i="64"/>
  <c r="D2580" i="64"/>
  <c r="A2380" i="64"/>
  <c r="D2745" i="64"/>
  <c r="A2545" i="64"/>
  <c r="D3088" i="64"/>
  <c r="A3088" i="64" s="1"/>
  <c r="A2888" i="64"/>
  <c r="D2690" i="64"/>
  <c r="A2490" i="64"/>
  <c r="D2650" i="64"/>
  <c r="A2450" i="64"/>
  <c r="D2684" i="64"/>
  <c r="A2484" i="64"/>
  <c r="D2591" i="64"/>
  <c r="A2391" i="64"/>
  <c r="D2583" i="64"/>
  <c r="A2383" i="64"/>
  <c r="D2614" i="64"/>
  <c r="A2414" i="64"/>
  <c r="D2710" i="64"/>
  <c r="A2510" i="64"/>
  <c r="D2623" i="64"/>
  <c r="A2423" i="64"/>
  <c r="D2741" i="64"/>
  <c r="A2541" i="64"/>
  <c r="D2740" i="64"/>
  <c r="A2540" i="64"/>
  <c r="D2597" i="64"/>
  <c r="A2397" i="64"/>
  <c r="D2737" i="64"/>
  <c r="A2537" i="64"/>
  <c r="D2709" i="64"/>
  <c r="A2509" i="64"/>
  <c r="D2655" i="64"/>
  <c r="A2455" i="64"/>
  <c r="D2718" i="64"/>
  <c r="A2518" i="64"/>
  <c r="D2674" i="64"/>
  <c r="A2474" i="64"/>
  <c r="D2732" i="64"/>
  <c r="A2532" i="64"/>
  <c r="D2678" i="64"/>
  <c r="A2478" i="64"/>
  <c r="D2649" i="64"/>
  <c r="A2449" i="64"/>
  <c r="D2757" i="64"/>
  <c r="A2557" i="64"/>
  <c r="D2570" i="64"/>
  <c r="A2370" i="64"/>
  <c r="D2606" i="64"/>
  <c r="A2406" i="64"/>
  <c r="D2759" i="64"/>
  <c r="A2559" i="64"/>
  <c r="D3120" i="64"/>
  <c r="A3120" i="64" s="1"/>
  <c r="A2920" i="64"/>
  <c r="D2578" i="64"/>
  <c r="A2378" i="64"/>
  <c r="D2695" i="64"/>
  <c r="A2495" i="64"/>
  <c r="D2589" i="64"/>
  <c r="A2389" i="64"/>
  <c r="D2605" i="64"/>
  <c r="A2405" i="64"/>
  <c r="D2585" i="64"/>
  <c r="A2385" i="64"/>
  <c r="D2719" i="64"/>
  <c r="A2519" i="64"/>
  <c r="D2633" i="64"/>
  <c r="A2433" i="64"/>
  <c r="D2599" i="64"/>
  <c r="A2399" i="64"/>
  <c r="D2634" i="64"/>
  <c r="A2434" i="64"/>
  <c r="D2577" i="64"/>
  <c r="A2377" i="64"/>
  <c r="D2756" i="64"/>
  <c r="A2556" i="64"/>
  <c r="D2746" i="64"/>
  <c r="A2546" i="64"/>
  <c r="D2620" i="64"/>
  <c r="A2420" i="64"/>
  <c r="D2711" i="64"/>
  <c r="A2511" i="64"/>
  <c r="D2644" i="64"/>
  <c r="A2444" i="64"/>
  <c r="D2677" i="64"/>
  <c r="A2477" i="64"/>
  <c r="D2641" i="64"/>
  <c r="A2441" i="64"/>
  <c r="D2613" i="64"/>
  <c r="A2413" i="64"/>
  <c r="D2706" i="64"/>
  <c r="A2506" i="64"/>
  <c r="D2725" i="64"/>
  <c r="A2525" i="64"/>
  <c r="D2753" i="64"/>
  <c r="A2553" i="64"/>
  <c r="D2645" i="64"/>
  <c r="A2445" i="64"/>
  <c r="D2769" i="64"/>
  <c r="A2569" i="64"/>
  <c r="D3080" i="64"/>
  <c r="A3080" i="64" s="1"/>
  <c r="A2880" i="64"/>
  <c r="D2717" i="64"/>
  <c r="A2517" i="64"/>
  <c r="D2636" i="64"/>
  <c r="A2436" i="64"/>
  <c r="D2727" i="64"/>
  <c r="A2527" i="64"/>
  <c r="D2735" i="64"/>
  <c r="A2535" i="64"/>
  <c r="D2749" i="64"/>
  <c r="A2549" i="64"/>
  <c r="D2657" i="64"/>
  <c r="A2457" i="64"/>
  <c r="D3152" i="64"/>
  <c r="A3152" i="64" s="1"/>
  <c r="A2952" i="64"/>
  <c r="D2714" i="64"/>
  <c r="A2514" i="64"/>
  <c r="D2694" i="64"/>
  <c r="A2494" i="64"/>
  <c r="D2668" i="64"/>
  <c r="A2468" i="64"/>
  <c r="D2639" i="64"/>
  <c r="A2439" i="64"/>
  <c r="D2758" i="64"/>
  <c r="A2558" i="64"/>
  <c r="D2721" i="64"/>
  <c r="A2521" i="64"/>
  <c r="D2590" i="64"/>
  <c r="A2390" i="64"/>
  <c r="D3136" i="64"/>
  <c r="A3136" i="64" s="1"/>
  <c r="A2936" i="64"/>
  <c r="D2593" i="64"/>
  <c r="A2393" i="64"/>
  <c r="D2642" i="64"/>
  <c r="A2442" i="64"/>
  <c r="D2602" i="64"/>
  <c r="A2402" i="64"/>
  <c r="D2631" i="64"/>
  <c r="A2431" i="64"/>
  <c r="D2730" i="64"/>
  <c r="A2530" i="64"/>
  <c r="D2637" i="64"/>
  <c r="A2437" i="64"/>
  <c r="D2682" i="64"/>
  <c r="A2482" i="64"/>
  <c r="D2671" i="64"/>
  <c r="A2471" i="64"/>
  <c r="D2686" i="64"/>
  <c r="A2486" i="64"/>
  <c r="D2750" i="64"/>
  <c r="A2550" i="64"/>
  <c r="D2596" i="64"/>
  <c r="A2396" i="64"/>
  <c r="D2647" i="64"/>
  <c r="A2447" i="64"/>
  <c r="D2742" i="64"/>
  <c r="A2542" i="64"/>
  <c r="D2733" i="64"/>
  <c r="A2533" i="64"/>
  <c r="D2630" i="64"/>
  <c r="A2430" i="64"/>
  <c r="D2572" i="64"/>
  <c r="A2372" i="64"/>
  <c r="D2801" i="64"/>
  <c r="A2601" i="64"/>
  <c r="D2685" i="64"/>
  <c r="A2485" i="64"/>
  <c r="D2646" i="64"/>
  <c r="A2446" i="64"/>
  <c r="D2716" i="64"/>
  <c r="A2516" i="64"/>
  <c r="D3104" i="64"/>
  <c r="A3104" i="64" s="1"/>
  <c r="A2904" i="64"/>
  <c r="D2610" i="64"/>
  <c r="A2410" i="64"/>
  <c r="D2615" i="64"/>
  <c r="A2415" i="64"/>
  <c r="D2754" i="64"/>
  <c r="A2554" i="64"/>
  <c r="D2761" i="64"/>
  <c r="A2561" i="64"/>
  <c r="D2762" i="64"/>
  <c r="A2562" i="64"/>
  <c r="D2660" i="64"/>
  <c r="A2460" i="64"/>
  <c r="D3200" i="64"/>
  <c r="A3200" i="64" s="1"/>
  <c r="A3000" i="64"/>
  <c r="D2653" i="64"/>
  <c r="A2453" i="64"/>
  <c r="D2617" i="64"/>
  <c r="A2417" i="64"/>
  <c r="D2581" i="64"/>
  <c r="A2381" i="64"/>
  <c r="D2700" i="64"/>
  <c r="A2500" i="64"/>
  <c r="D3184" i="64"/>
  <c r="A3184" i="64" s="1"/>
  <c r="A2984" i="64"/>
  <c r="K210" i="12"/>
  <c r="D2853" i="64" l="1"/>
  <c r="A2653" i="64"/>
  <c r="D2823" i="64"/>
  <c r="A2623" i="64"/>
  <c r="D2793" i="64"/>
  <c r="A2593" i="64"/>
  <c r="D2791" i="64"/>
  <c r="A2591" i="64"/>
  <c r="D2817" i="64"/>
  <c r="A2617" i="64"/>
  <c r="D2962" i="64"/>
  <c r="A2762" i="64"/>
  <c r="D2810" i="64"/>
  <c r="A2610" i="64"/>
  <c r="D2885" i="64"/>
  <c r="A2685" i="64"/>
  <c r="D2933" i="64"/>
  <c r="A2733" i="64"/>
  <c r="D2950" i="64"/>
  <c r="A2750" i="64"/>
  <c r="D2837" i="64"/>
  <c r="A2637" i="64"/>
  <c r="D2842" i="64"/>
  <c r="A2642" i="64"/>
  <c r="D2921" i="64"/>
  <c r="A2721" i="64"/>
  <c r="D2894" i="64"/>
  <c r="A2694" i="64"/>
  <c r="D2949" i="64"/>
  <c r="A2749" i="64"/>
  <c r="D2917" i="64"/>
  <c r="A2717" i="64"/>
  <c r="D2953" i="64"/>
  <c r="A2753" i="64"/>
  <c r="D2841" i="64"/>
  <c r="A2641" i="64"/>
  <c r="D2820" i="64"/>
  <c r="A2620" i="64"/>
  <c r="D2834" i="64"/>
  <c r="A2634" i="64"/>
  <c r="D2785" i="64"/>
  <c r="A2585" i="64"/>
  <c r="D2778" i="64"/>
  <c r="A2578" i="64"/>
  <c r="D2770" i="64"/>
  <c r="A2570" i="64"/>
  <c r="D2932" i="64"/>
  <c r="A2732" i="64"/>
  <c r="D2909" i="64"/>
  <c r="A2709" i="64"/>
  <c r="D2941" i="64"/>
  <c r="A2741" i="64"/>
  <c r="D2783" i="64"/>
  <c r="A2583" i="64"/>
  <c r="D2890" i="64"/>
  <c r="A2690" i="64"/>
  <c r="D2821" i="64"/>
  <c r="A2621" i="64"/>
  <c r="D2822" i="64"/>
  <c r="A2622" i="64"/>
  <c r="D2870" i="64"/>
  <c r="A2670" i="64"/>
  <c r="D2905" i="64"/>
  <c r="A2705" i="64"/>
  <c r="D2881" i="64"/>
  <c r="A2681" i="64"/>
  <c r="D2782" i="64"/>
  <c r="A2582" i="64"/>
  <c r="D2854" i="64"/>
  <c r="A2654" i="64"/>
  <c r="D2903" i="64"/>
  <c r="A2703" i="64"/>
  <c r="D2798" i="64"/>
  <c r="A2598" i="64"/>
  <c r="D2828" i="64"/>
  <c r="A2628" i="64"/>
  <c r="D2818" i="64"/>
  <c r="A2618" i="64"/>
  <c r="D2873" i="64"/>
  <c r="A2673" i="64"/>
  <c r="D2913" i="64"/>
  <c r="A2713" i="64"/>
  <c r="D2889" i="64"/>
  <c r="A2689" i="64"/>
  <c r="D2898" i="64"/>
  <c r="A2698" i="64"/>
  <c r="D2773" i="64"/>
  <c r="A2573" i="64"/>
  <c r="D2934" i="64"/>
  <c r="A2734" i="64"/>
  <c r="D2914" i="64"/>
  <c r="A2714" i="64"/>
  <c r="D2874" i="64"/>
  <c r="A2674" i="64"/>
  <c r="D2937" i="64"/>
  <c r="A2737" i="64"/>
  <c r="D2774" i="64"/>
  <c r="A2574" i="64"/>
  <c r="D2892" i="64"/>
  <c r="A2692" i="64"/>
  <c r="D2943" i="64"/>
  <c r="A2743" i="64"/>
  <c r="D2938" i="64"/>
  <c r="A2738" i="64"/>
  <c r="D2902" i="64"/>
  <c r="A2702" i="64"/>
  <c r="D2809" i="64"/>
  <c r="A2609" i="64"/>
  <c r="D2829" i="64"/>
  <c r="A2629" i="64"/>
  <c r="D2924" i="64"/>
  <c r="A2724" i="64"/>
  <c r="D2786" i="64"/>
  <c r="A2586" i="64"/>
  <c r="D2852" i="64"/>
  <c r="A2652" i="64"/>
  <c r="D2863" i="64"/>
  <c r="A2663" i="64"/>
  <c r="D2961" i="64"/>
  <c r="A2761" i="64"/>
  <c r="D2886" i="64"/>
  <c r="A2686" i="64"/>
  <c r="D2925" i="64"/>
  <c r="A2725" i="64"/>
  <c r="D2805" i="64"/>
  <c r="A2605" i="64"/>
  <c r="D2897" i="64"/>
  <c r="A2697" i="64"/>
  <c r="D2942" i="64"/>
  <c r="A2742" i="64"/>
  <c r="D2958" i="64"/>
  <c r="A2758" i="64"/>
  <c r="D2877" i="64"/>
  <c r="A2677" i="64"/>
  <c r="D2957" i="64"/>
  <c r="A2757" i="64"/>
  <c r="D2901" i="64"/>
  <c r="A2701" i="64"/>
  <c r="D2900" i="64"/>
  <c r="A2700" i="64"/>
  <c r="D2954" i="64"/>
  <c r="A2754" i="64"/>
  <c r="D2916" i="64"/>
  <c r="A2716" i="64"/>
  <c r="D2772" i="64"/>
  <c r="A2572" i="64"/>
  <c r="D2847" i="64"/>
  <c r="A2647" i="64"/>
  <c r="D2871" i="64"/>
  <c r="A2671" i="64"/>
  <c r="D2831" i="64"/>
  <c r="A2631" i="64"/>
  <c r="D2839" i="64"/>
  <c r="A2639" i="64"/>
  <c r="D2927" i="64"/>
  <c r="A2727" i="64"/>
  <c r="D2969" i="64"/>
  <c r="A2769" i="64"/>
  <c r="D2906" i="64"/>
  <c r="A2706" i="64"/>
  <c r="D2844" i="64"/>
  <c r="A2644" i="64"/>
  <c r="D2956" i="64"/>
  <c r="A2756" i="64"/>
  <c r="D2833" i="64"/>
  <c r="A2633" i="64"/>
  <c r="D2789" i="64"/>
  <c r="A2589" i="64"/>
  <c r="D2959" i="64"/>
  <c r="A2759" i="64"/>
  <c r="D2849" i="64"/>
  <c r="A2649" i="64"/>
  <c r="D2918" i="64"/>
  <c r="A2718" i="64"/>
  <c r="D2797" i="64"/>
  <c r="A2597" i="64"/>
  <c r="D2910" i="64"/>
  <c r="A2710" i="64"/>
  <c r="D2884" i="64"/>
  <c r="A2684" i="64"/>
  <c r="D2945" i="64"/>
  <c r="A2745" i="64"/>
  <c r="D2861" i="64"/>
  <c r="A2661" i="64"/>
  <c r="D2794" i="64"/>
  <c r="A2594" i="64"/>
  <c r="D2966" i="64"/>
  <c r="A2766" i="64"/>
  <c r="D2951" i="64"/>
  <c r="A2751" i="64"/>
  <c r="D2887" i="64"/>
  <c r="A2687" i="64"/>
  <c r="D2807" i="64"/>
  <c r="A2607" i="64"/>
  <c r="D2665" i="64"/>
  <c r="A2465" i="64"/>
  <c r="D2965" i="64"/>
  <c r="A2765" i="64"/>
  <c r="D2869" i="64"/>
  <c r="A2669" i="64"/>
  <c r="D2858" i="64"/>
  <c r="A2658" i="64"/>
  <c r="D2812" i="64"/>
  <c r="A2612" i="64"/>
  <c r="D2775" i="64"/>
  <c r="A2575" i="64"/>
  <c r="D2866" i="64"/>
  <c r="A2666" i="64"/>
  <c r="D2788" i="64"/>
  <c r="A2588" i="64"/>
  <c r="D2729" i="64"/>
  <c r="A2529" i="64"/>
  <c r="D2930" i="64"/>
  <c r="A2730" i="64"/>
  <c r="D2946" i="64"/>
  <c r="A2746" i="64"/>
  <c r="D2922" i="64"/>
  <c r="A2722" i="64"/>
  <c r="D3001" i="64"/>
  <c r="A2801" i="64"/>
  <c r="D2935" i="64"/>
  <c r="A2735" i="64"/>
  <c r="D2799" i="64"/>
  <c r="A2599" i="64"/>
  <c r="D2964" i="64"/>
  <c r="A2764" i="64"/>
  <c r="D2781" i="64"/>
  <c r="A2581" i="64"/>
  <c r="D2860" i="64"/>
  <c r="A2660" i="64"/>
  <c r="D2815" i="64"/>
  <c r="A2615" i="64"/>
  <c r="D2846" i="64"/>
  <c r="A2646" i="64"/>
  <c r="D2830" i="64"/>
  <c r="A2630" i="64"/>
  <c r="D2796" i="64"/>
  <c r="A2596" i="64"/>
  <c r="D2882" i="64"/>
  <c r="A2682" i="64"/>
  <c r="D2802" i="64"/>
  <c r="A2602" i="64"/>
  <c r="D2790" i="64"/>
  <c r="A2590" i="64"/>
  <c r="D2868" i="64"/>
  <c r="A2668" i="64"/>
  <c r="D2857" i="64"/>
  <c r="A2657" i="64"/>
  <c r="D2836" i="64"/>
  <c r="A2636" i="64"/>
  <c r="D2845" i="64"/>
  <c r="A2645" i="64"/>
  <c r="D2813" i="64"/>
  <c r="A2613" i="64"/>
  <c r="D2911" i="64"/>
  <c r="A2711" i="64"/>
  <c r="D2777" i="64"/>
  <c r="A2577" i="64"/>
  <c r="D2919" i="64"/>
  <c r="A2719" i="64"/>
  <c r="D2895" i="64"/>
  <c r="A2695" i="64"/>
  <c r="D2806" i="64"/>
  <c r="A2606" i="64"/>
  <c r="D2878" i="64"/>
  <c r="A2678" i="64"/>
  <c r="D2855" i="64"/>
  <c r="A2655" i="64"/>
  <c r="D2940" i="64"/>
  <c r="A2740" i="64"/>
  <c r="D2814" i="64"/>
  <c r="A2614" i="64"/>
  <c r="D2850" i="64"/>
  <c r="A2650" i="64"/>
  <c r="D2780" i="64"/>
  <c r="A2580" i="64"/>
  <c r="D2893" i="64"/>
  <c r="A2693" i="64"/>
  <c r="D2926" i="64"/>
  <c r="A2726" i="64"/>
  <c r="D2804" i="64"/>
  <c r="A2604" i="64"/>
  <c r="D2948" i="64"/>
  <c r="A2748" i="64"/>
  <c r="D2967" i="64"/>
  <c r="A2767" i="64"/>
  <c r="D2876" i="64"/>
  <c r="A2676" i="64"/>
  <c r="D2862" i="64"/>
  <c r="A2662" i="64"/>
  <c r="D2838" i="64"/>
  <c r="A2638" i="64"/>
  <c r="D2825" i="64"/>
  <c r="A2625" i="64"/>
  <c r="D2826" i="64"/>
  <c r="A2626" i="64"/>
  <c r="D2908" i="64"/>
  <c r="A2708" i="64"/>
  <c r="D2879" i="64"/>
  <c r="A2679" i="64"/>
  <c r="N101" i="12"/>
  <c r="N80" i="12"/>
  <c r="N105" i="12"/>
  <c r="N55" i="12"/>
  <c r="E34" i="34"/>
  <c r="N174" i="12"/>
  <c r="N38" i="12"/>
  <c r="N133" i="12"/>
  <c r="N139" i="12"/>
  <c r="N183" i="12"/>
  <c r="N165" i="12"/>
  <c r="N121" i="12"/>
  <c r="N53" i="12"/>
  <c r="N132" i="12"/>
  <c r="N206" i="12"/>
  <c r="N203" i="12"/>
  <c r="N102" i="12"/>
  <c r="N199" i="12"/>
  <c r="N125" i="12"/>
  <c r="N167" i="12"/>
  <c r="N91" i="12"/>
  <c r="N44" i="12"/>
  <c r="N42" i="12"/>
  <c r="N61" i="12"/>
  <c r="N175" i="12"/>
  <c r="N56" i="12"/>
  <c r="N158" i="12"/>
  <c r="N34" i="12"/>
  <c r="N12" i="12"/>
  <c r="N78" i="12"/>
  <c r="N176" i="12"/>
  <c r="N89" i="12"/>
  <c r="N123" i="12"/>
  <c r="N76" i="12"/>
  <c r="N184" i="12"/>
  <c r="N98" i="12"/>
  <c r="N157" i="12"/>
  <c r="N67" i="12"/>
  <c r="N84" i="12"/>
  <c r="N100" i="12"/>
  <c r="N25" i="12"/>
  <c r="N8" i="12"/>
  <c r="N173" i="12"/>
  <c r="N129" i="12"/>
  <c r="N54" i="12"/>
  <c r="N172" i="12"/>
  <c r="N20" i="12"/>
  <c r="N33" i="12"/>
  <c r="N29" i="12"/>
  <c r="N192" i="12"/>
  <c r="N106" i="12"/>
  <c r="N39" i="12"/>
  <c r="N104" i="12"/>
  <c r="N161" i="12"/>
  <c r="N50" i="12"/>
  <c r="N97" i="12"/>
  <c r="N146" i="12"/>
  <c r="N201" i="12"/>
  <c r="N108" i="12"/>
  <c r="N124" i="12"/>
  <c r="N115" i="12"/>
  <c r="N52" i="12"/>
  <c r="J7" i="12"/>
  <c r="E30" i="34"/>
  <c r="N22" i="12"/>
  <c r="N130" i="12"/>
  <c r="N131" i="12"/>
  <c r="N178" i="12"/>
  <c r="N126" i="12"/>
  <c r="N142" i="12"/>
  <c r="N109" i="12"/>
  <c r="N111" i="12"/>
  <c r="N159" i="12"/>
  <c r="N170" i="12"/>
  <c r="N116" i="12"/>
  <c r="N92" i="12"/>
  <c r="N137" i="12"/>
  <c r="N71" i="12"/>
  <c r="N114" i="12"/>
  <c r="N27" i="12"/>
  <c r="N141" i="12"/>
  <c r="N204" i="12"/>
  <c r="N135" i="12"/>
  <c r="N188" i="12"/>
  <c r="N16" i="12"/>
  <c r="N150" i="12"/>
  <c r="N94" i="12"/>
  <c r="N122" i="12"/>
  <c r="N19" i="12"/>
  <c r="N28" i="12"/>
  <c r="N15" i="12"/>
  <c r="N62" i="12"/>
  <c r="N195" i="12"/>
  <c r="N171" i="12"/>
  <c r="N148" i="12"/>
  <c r="N32" i="12"/>
  <c r="N63" i="12"/>
  <c r="N164" i="12"/>
  <c r="N75" i="12"/>
  <c r="N64" i="12"/>
  <c r="N82" i="12"/>
  <c r="N162" i="12"/>
  <c r="N187" i="12"/>
  <c r="N120" i="12"/>
  <c r="N85" i="12"/>
  <c r="N69" i="12"/>
  <c r="N88" i="12"/>
  <c r="N112" i="12"/>
  <c r="N30" i="12"/>
  <c r="N51" i="12"/>
  <c r="N205" i="12"/>
  <c r="N49" i="12"/>
  <c r="N23" i="12"/>
  <c r="N169" i="12"/>
  <c r="N7" i="12"/>
  <c r="N182" i="12"/>
  <c r="E31" i="34"/>
  <c r="N110" i="12"/>
  <c r="N43" i="12"/>
  <c r="N35" i="12"/>
  <c r="N118" i="12"/>
  <c r="N10" i="12"/>
  <c r="N185" i="12"/>
  <c r="N198" i="12"/>
  <c r="N40" i="12"/>
  <c r="N31" i="12"/>
  <c r="N155" i="12"/>
  <c r="N113" i="12"/>
  <c r="N73" i="12"/>
  <c r="N194" i="12"/>
  <c r="N86" i="12"/>
  <c r="N128" i="12"/>
  <c r="N59" i="12"/>
  <c r="N152" i="12"/>
  <c r="N197" i="12"/>
  <c r="N163" i="12"/>
  <c r="N138" i="12"/>
  <c r="N45" i="12"/>
  <c r="N66" i="12"/>
  <c r="N60" i="12"/>
  <c r="N46" i="12"/>
  <c r="N68" i="12"/>
  <c r="N177" i="12"/>
  <c r="N58" i="12"/>
  <c r="N41" i="12"/>
  <c r="N79" i="12"/>
  <c r="N83" i="12"/>
  <c r="N74" i="12"/>
  <c r="N145" i="12"/>
  <c r="N77" i="12"/>
  <c r="N17" i="12"/>
  <c r="N154" i="12"/>
  <c r="N21" i="12"/>
  <c r="N149" i="12"/>
  <c r="N95" i="12"/>
  <c r="N47" i="12"/>
  <c r="N156" i="12"/>
  <c r="N72" i="12"/>
  <c r="N65" i="12"/>
  <c r="N119" i="12"/>
  <c r="N189" i="12"/>
  <c r="N180" i="12"/>
  <c r="N193" i="12"/>
  <c r="N99" i="12"/>
  <c r="N190" i="12"/>
  <c r="N70" i="12"/>
  <c r="N81" i="12"/>
  <c r="N14" i="12"/>
  <c r="N127" i="12"/>
  <c r="N160" i="12"/>
  <c r="N196" i="12"/>
  <c r="N26" i="12"/>
  <c r="N166" i="12"/>
  <c r="N191" i="12"/>
  <c r="N24" i="12"/>
  <c r="N9" i="12"/>
  <c r="N87" i="12"/>
  <c r="N103" i="12"/>
  <c r="N134" i="12"/>
  <c r="N200" i="12"/>
  <c r="N18" i="12"/>
  <c r="N179" i="12"/>
  <c r="N144" i="12"/>
  <c r="N153" i="12"/>
  <c r="N36" i="12"/>
  <c r="N168" i="12"/>
  <c r="N13" i="12"/>
  <c r="N96" i="12"/>
  <c r="N37" i="12"/>
  <c r="N11" i="12"/>
  <c r="N147" i="12"/>
  <c r="N136" i="12"/>
  <c r="N93" i="12"/>
  <c r="N57" i="12"/>
  <c r="N48" i="12"/>
  <c r="N186" i="12"/>
  <c r="N151" i="12"/>
  <c r="N140" i="12"/>
  <c r="N90" i="12"/>
  <c r="N202" i="12"/>
  <c r="N117" i="12"/>
  <c r="N143" i="12"/>
  <c r="N181" i="12"/>
  <c r="N107" i="12"/>
  <c r="J8" i="12"/>
  <c r="E33" i="34"/>
  <c r="L210" i="12"/>
  <c r="M210" i="12" s="1"/>
  <c r="N210" i="12" s="1"/>
  <c r="D3026" i="64" l="1"/>
  <c r="A3026" i="64" s="1"/>
  <c r="A2826" i="64"/>
  <c r="D3076" i="64"/>
  <c r="A3076" i="64" s="1"/>
  <c r="A2876" i="64"/>
  <c r="D3126" i="64"/>
  <c r="A3126" i="64" s="1"/>
  <c r="A2926" i="64"/>
  <c r="D3014" i="64"/>
  <c r="A3014" i="64" s="1"/>
  <c r="A2814" i="64"/>
  <c r="D3006" i="64"/>
  <c r="A3006" i="64" s="1"/>
  <c r="A2806" i="64"/>
  <c r="D3111" i="64"/>
  <c r="A3111" i="64" s="1"/>
  <c r="A2911" i="64"/>
  <c r="D3057" i="64"/>
  <c r="A3057" i="64" s="1"/>
  <c r="A2857" i="64"/>
  <c r="D3082" i="64"/>
  <c r="A3082" i="64" s="1"/>
  <c r="A2882" i="64"/>
  <c r="D3015" i="64"/>
  <c r="A3015" i="64" s="1"/>
  <c r="A2815" i="64"/>
  <c r="D2999" i="64"/>
  <c r="A2799" i="64"/>
  <c r="D3146" i="64"/>
  <c r="A3146" i="64" s="1"/>
  <c r="A2946" i="64"/>
  <c r="D3066" i="64"/>
  <c r="A3066" i="64" s="1"/>
  <c r="A2866" i="64"/>
  <c r="D3069" i="64"/>
  <c r="A3069" i="64" s="1"/>
  <c r="A2869" i="64"/>
  <c r="D3087" i="64"/>
  <c r="A3087" i="64" s="1"/>
  <c r="A2887" i="64"/>
  <c r="D3061" i="64"/>
  <c r="A3061" i="64" s="1"/>
  <c r="A2861" i="64"/>
  <c r="D2997" i="64"/>
  <c r="A2797" i="64"/>
  <c r="D2989" i="64"/>
  <c r="A2789" i="64"/>
  <c r="D3106" i="64"/>
  <c r="A3106" i="64" s="1"/>
  <c r="A2906" i="64"/>
  <c r="D3031" i="64"/>
  <c r="A3031" i="64" s="1"/>
  <c r="A2831" i="64"/>
  <c r="D3116" i="64"/>
  <c r="A3116" i="64" s="1"/>
  <c r="A2916" i="64"/>
  <c r="D3157" i="64"/>
  <c r="A3157" i="64" s="1"/>
  <c r="A2957" i="64"/>
  <c r="D3097" i="64"/>
  <c r="A3097" i="64" s="1"/>
  <c r="A2897" i="64"/>
  <c r="D3161" i="64"/>
  <c r="A3161" i="64" s="1"/>
  <c r="A2961" i="64"/>
  <c r="D3124" i="64"/>
  <c r="A3124" i="64" s="1"/>
  <c r="A2924" i="64"/>
  <c r="D3138" i="64"/>
  <c r="A3138" i="64" s="1"/>
  <c r="A2938" i="64"/>
  <c r="D3137" i="64"/>
  <c r="A3137" i="64" s="1"/>
  <c r="A2937" i="64"/>
  <c r="D2973" i="64"/>
  <c r="A2773" i="64"/>
  <c r="D3073" i="64"/>
  <c r="A3073" i="64" s="1"/>
  <c r="A2873" i="64"/>
  <c r="D3103" i="64"/>
  <c r="A3103" i="64" s="1"/>
  <c r="A2903" i="64"/>
  <c r="D3105" i="64"/>
  <c r="A3105" i="64" s="1"/>
  <c r="A2905" i="64"/>
  <c r="D3090" i="64"/>
  <c r="A3090" i="64" s="1"/>
  <c r="A2890" i="64"/>
  <c r="D3132" i="64"/>
  <c r="A3132" i="64" s="1"/>
  <c r="A2932" i="64"/>
  <c r="D3034" i="64"/>
  <c r="A3034" i="64" s="1"/>
  <c r="A2834" i="64"/>
  <c r="D3117" i="64"/>
  <c r="A3117" i="64" s="1"/>
  <c r="A2917" i="64"/>
  <c r="D3042" i="64"/>
  <c r="A3042" i="64" s="1"/>
  <c r="A2842" i="64"/>
  <c r="D3085" i="64"/>
  <c r="A3085" i="64" s="1"/>
  <c r="A2885" i="64"/>
  <c r="D2991" i="64"/>
  <c r="A2791" i="64"/>
  <c r="D3025" i="64"/>
  <c r="A3025" i="64" s="1"/>
  <c r="A2825" i="64"/>
  <c r="D3167" i="64"/>
  <c r="A3167" i="64" s="1"/>
  <c r="A2967" i="64"/>
  <c r="D3093" i="64"/>
  <c r="A3093" i="64" s="1"/>
  <c r="A2893" i="64"/>
  <c r="D3140" i="64"/>
  <c r="A3140" i="64" s="1"/>
  <c r="A2940" i="64"/>
  <c r="D3095" i="64"/>
  <c r="A3095" i="64" s="1"/>
  <c r="A2895" i="64"/>
  <c r="D3013" i="64"/>
  <c r="A3013" i="64" s="1"/>
  <c r="A2813" i="64"/>
  <c r="D3068" i="64"/>
  <c r="A3068" i="64" s="1"/>
  <c r="A2868" i="64"/>
  <c r="D2996" i="64"/>
  <c r="A2796" i="64"/>
  <c r="D3060" i="64"/>
  <c r="A3060" i="64" s="1"/>
  <c r="A2860" i="64"/>
  <c r="D3135" i="64"/>
  <c r="A3135" i="64" s="1"/>
  <c r="A2935" i="64"/>
  <c r="D3130" i="64"/>
  <c r="A3130" i="64" s="1"/>
  <c r="A2930" i="64"/>
  <c r="D2975" i="64"/>
  <c r="A2775" i="64"/>
  <c r="D3165" i="64"/>
  <c r="A3165" i="64" s="1"/>
  <c r="A2965" i="64"/>
  <c r="D3151" i="64"/>
  <c r="A3151" i="64" s="1"/>
  <c r="A2951" i="64"/>
  <c r="D3145" i="64"/>
  <c r="A3145" i="64" s="1"/>
  <c r="A2945" i="64"/>
  <c r="D3118" i="64"/>
  <c r="A3118" i="64" s="1"/>
  <c r="A2918" i="64"/>
  <c r="D3033" i="64"/>
  <c r="A3033" i="64" s="1"/>
  <c r="A2833" i="64"/>
  <c r="D3169" i="64"/>
  <c r="A3169" i="64" s="1"/>
  <c r="A2969" i="64"/>
  <c r="D3071" i="64"/>
  <c r="A3071" i="64" s="1"/>
  <c r="A2871" i="64"/>
  <c r="D3154" i="64"/>
  <c r="A3154" i="64" s="1"/>
  <c r="A2954" i="64"/>
  <c r="D3077" i="64"/>
  <c r="A3077" i="64" s="1"/>
  <c r="A2877" i="64"/>
  <c r="D3005" i="64"/>
  <c r="A3005" i="64" s="1"/>
  <c r="A2805" i="64"/>
  <c r="D3063" i="64"/>
  <c r="A3063" i="64" s="1"/>
  <c r="A2863" i="64"/>
  <c r="D3029" i="64"/>
  <c r="A3029" i="64" s="1"/>
  <c r="A2829" i="64"/>
  <c r="D3143" i="64"/>
  <c r="A3143" i="64" s="1"/>
  <c r="A2943" i="64"/>
  <c r="D3074" i="64"/>
  <c r="A3074" i="64" s="1"/>
  <c r="A2874" i="64"/>
  <c r="D3098" i="64"/>
  <c r="A3098" i="64" s="1"/>
  <c r="A2898" i="64"/>
  <c r="D3018" i="64"/>
  <c r="A3018" i="64" s="1"/>
  <c r="A2818" i="64"/>
  <c r="D3054" i="64"/>
  <c r="A3054" i="64" s="1"/>
  <c r="A2854" i="64"/>
  <c r="D3070" i="64"/>
  <c r="A3070" i="64" s="1"/>
  <c r="A2870" i="64"/>
  <c r="D2983" i="64"/>
  <c r="A2783" i="64"/>
  <c r="D2970" i="64"/>
  <c r="A2770" i="64"/>
  <c r="D3020" i="64"/>
  <c r="A3020" i="64" s="1"/>
  <c r="A2820" i="64"/>
  <c r="D3149" i="64"/>
  <c r="A3149" i="64" s="1"/>
  <c r="A2949" i="64"/>
  <c r="D3037" i="64"/>
  <c r="A3037" i="64" s="1"/>
  <c r="A2837" i="64"/>
  <c r="D3010" i="64"/>
  <c r="A3010" i="64" s="1"/>
  <c r="A2810" i="64"/>
  <c r="D2993" i="64"/>
  <c r="A2793" i="64"/>
  <c r="D3079" i="64"/>
  <c r="A3079" i="64" s="1"/>
  <c r="A2879" i="64"/>
  <c r="D3038" i="64"/>
  <c r="A3038" i="64" s="1"/>
  <c r="A2838" i="64"/>
  <c r="D3148" i="64"/>
  <c r="A3148" i="64" s="1"/>
  <c r="A2948" i="64"/>
  <c r="D2980" i="64"/>
  <c r="A2780" i="64"/>
  <c r="D3055" i="64"/>
  <c r="A3055" i="64" s="1"/>
  <c r="A2855" i="64"/>
  <c r="D3119" i="64"/>
  <c r="A3119" i="64" s="1"/>
  <c r="A2919" i="64"/>
  <c r="D3045" i="64"/>
  <c r="A3045" i="64" s="1"/>
  <c r="A2845" i="64"/>
  <c r="D2990" i="64"/>
  <c r="A2790" i="64"/>
  <c r="D3030" i="64"/>
  <c r="A3030" i="64" s="1"/>
  <c r="A2830" i="64"/>
  <c r="D2981" i="64"/>
  <c r="A2781" i="64"/>
  <c r="D3201" i="64"/>
  <c r="A3201" i="64" s="1"/>
  <c r="A3001" i="64"/>
  <c r="D2929" i="64"/>
  <c r="A2729" i="64"/>
  <c r="D3012" i="64"/>
  <c r="A3012" i="64" s="1"/>
  <c r="A2812" i="64"/>
  <c r="D2865" i="64"/>
  <c r="A2665" i="64"/>
  <c r="D3166" i="64"/>
  <c r="A3166" i="64" s="1"/>
  <c r="A2966" i="64"/>
  <c r="D3084" i="64"/>
  <c r="A3084" i="64" s="1"/>
  <c r="A2884" i="64"/>
  <c r="D3049" i="64"/>
  <c r="A3049" i="64" s="1"/>
  <c r="A2849" i="64"/>
  <c r="D3156" i="64"/>
  <c r="A3156" i="64" s="1"/>
  <c r="A2956" i="64"/>
  <c r="D3127" i="64"/>
  <c r="A3127" i="64" s="1"/>
  <c r="A2927" i="64"/>
  <c r="D3047" i="64"/>
  <c r="A3047" i="64" s="1"/>
  <c r="A2847" i="64"/>
  <c r="D3100" i="64"/>
  <c r="A3100" i="64" s="1"/>
  <c r="A2900" i="64"/>
  <c r="D3158" i="64"/>
  <c r="A3158" i="64" s="1"/>
  <c r="A2958" i="64"/>
  <c r="D3125" i="64"/>
  <c r="A3125" i="64" s="1"/>
  <c r="A2925" i="64"/>
  <c r="D3052" i="64"/>
  <c r="A3052" i="64" s="1"/>
  <c r="A2852" i="64"/>
  <c r="D3009" i="64"/>
  <c r="A3009" i="64" s="1"/>
  <c r="A2809" i="64"/>
  <c r="D3092" i="64"/>
  <c r="A3092" i="64" s="1"/>
  <c r="A2892" i="64"/>
  <c r="D3114" i="64"/>
  <c r="A3114" i="64" s="1"/>
  <c r="A2914" i="64"/>
  <c r="D3089" i="64"/>
  <c r="A3089" i="64" s="1"/>
  <c r="A2889" i="64"/>
  <c r="D3028" i="64"/>
  <c r="A3028" i="64" s="1"/>
  <c r="A2828" i="64"/>
  <c r="D2982" i="64"/>
  <c r="A2782" i="64"/>
  <c r="D3022" i="64"/>
  <c r="A3022" i="64" s="1"/>
  <c r="A2822" i="64"/>
  <c r="D3141" i="64"/>
  <c r="A3141" i="64" s="1"/>
  <c r="A2941" i="64"/>
  <c r="D2978" i="64"/>
  <c r="A2778" i="64"/>
  <c r="D3041" i="64"/>
  <c r="A3041" i="64" s="1"/>
  <c r="A2841" i="64"/>
  <c r="D3094" i="64"/>
  <c r="A3094" i="64" s="1"/>
  <c r="A2894" i="64"/>
  <c r="D3150" i="64"/>
  <c r="A3150" i="64" s="1"/>
  <c r="A2950" i="64"/>
  <c r="D3162" i="64"/>
  <c r="A3162" i="64" s="1"/>
  <c r="A2962" i="64"/>
  <c r="D3023" i="64"/>
  <c r="A3023" i="64" s="1"/>
  <c r="A2823" i="64"/>
  <c r="D3108" i="64"/>
  <c r="A3108" i="64" s="1"/>
  <c r="A2908" i="64"/>
  <c r="D3062" i="64"/>
  <c r="A3062" i="64" s="1"/>
  <c r="A2862" i="64"/>
  <c r="D3004" i="64"/>
  <c r="A2804" i="64"/>
  <c r="D3050" i="64"/>
  <c r="A3050" i="64" s="1"/>
  <c r="A2850" i="64"/>
  <c r="D3078" i="64"/>
  <c r="A3078" i="64" s="1"/>
  <c r="A2878" i="64"/>
  <c r="D2977" i="64"/>
  <c r="A2777" i="64"/>
  <c r="D3036" i="64"/>
  <c r="A3036" i="64" s="1"/>
  <c r="A2836" i="64"/>
  <c r="D3002" i="64"/>
  <c r="A2802" i="64"/>
  <c r="D3046" i="64"/>
  <c r="A3046" i="64" s="1"/>
  <c r="A2846" i="64"/>
  <c r="D3164" i="64"/>
  <c r="A3164" i="64" s="1"/>
  <c r="A2964" i="64"/>
  <c r="D3122" i="64"/>
  <c r="A3122" i="64" s="1"/>
  <c r="A2922" i="64"/>
  <c r="D2988" i="64"/>
  <c r="A2788" i="64"/>
  <c r="D3058" i="64"/>
  <c r="A3058" i="64" s="1"/>
  <c r="A2858" i="64"/>
  <c r="D3007" i="64"/>
  <c r="A3007" i="64" s="1"/>
  <c r="A2807" i="64"/>
  <c r="D2994" i="64"/>
  <c r="A2794" i="64"/>
  <c r="D3110" i="64"/>
  <c r="A3110" i="64" s="1"/>
  <c r="A2910" i="64"/>
  <c r="D3159" i="64"/>
  <c r="A3159" i="64" s="1"/>
  <c r="A2959" i="64"/>
  <c r="D3044" i="64"/>
  <c r="A3044" i="64" s="1"/>
  <c r="A2844" i="64"/>
  <c r="D3039" i="64"/>
  <c r="A3039" i="64" s="1"/>
  <c r="A2839" i="64"/>
  <c r="D2972" i="64"/>
  <c r="A2772" i="64"/>
  <c r="D3101" i="64"/>
  <c r="A3101" i="64" s="1"/>
  <c r="A2901" i="64"/>
  <c r="D3142" i="64"/>
  <c r="A3142" i="64" s="1"/>
  <c r="A2942" i="64"/>
  <c r="D3086" i="64"/>
  <c r="A3086" i="64" s="1"/>
  <c r="A2886" i="64"/>
  <c r="D2986" i="64"/>
  <c r="A2786" i="64"/>
  <c r="D3102" i="64"/>
  <c r="A3102" i="64" s="1"/>
  <c r="A2902" i="64"/>
  <c r="D2974" i="64"/>
  <c r="A2774" i="64"/>
  <c r="D3134" i="64"/>
  <c r="A3134" i="64" s="1"/>
  <c r="A2934" i="64"/>
  <c r="D3113" i="64"/>
  <c r="A3113" i="64" s="1"/>
  <c r="A2913" i="64"/>
  <c r="D2998" i="64"/>
  <c r="A2798" i="64"/>
  <c r="D3081" i="64"/>
  <c r="A3081" i="64" s="1"/>
  <c r="A2881" i="64"/>
  <c r="D3021" i="64"/>
  <c r="A3021" i="64" s="1"/>
  <c r="A2821" i="64"/>
  <c r="D3109" i="64"/>
  <c r="A3109" i="64" s="1"/>
  <c r="A2909" i="64"/>
  <c r="D2985" i="64"/>
  <c r="A2785" i="64"/>
  <c r="D3153" i="64"/>
  <c r="A3153" i="64" s="1"/>
  <c r="A2953" i="64"/>
  <c r="D3121" i="64"/>
  <c r="A3121" i="64" s="1"/>
  <c r="A2921" i="64"/>
  <c r="D3133" i="64"/>
  <c r="A3133" i="64" s="1"/>
  <c r="A2933" i="64"/>
  <c r="D3017" i="64"/>
  <c r="A3017" i="64" s="1"/>
  <c r="A2817" i="64"/>
  <c r="D3053" i="64"/>
  <c r="A3053" i="64" s="1"/>
  <c r="A2853" i="64"/>
  <c r="J9" i="12"/>
  <c r="J10" i="12"/>
  <c r="BF6" i="34"/>
  <c r="BC6" i="34"/>
  <c r="O210" i="12"/>
  <c r="D3188" i="64" l="1"/>
  <c r="A3188" i="64" s="1"/>
  <c r="A2988" i="64"/>
  <c r="D3202" i="64"/>
  <c r="A3202" i="64" s="1"/>
  <c r="A3002" i="64"/>
  <c r="D3182" i="64"/>
  <c r="A3182" i="64" s="1"/>
  <c r="A2982" i="64"/>
  <c r="D3065" i="64"/>
  <c r="A3065" i="64" s="1"/>
  <c r="A2865" i="64"/>
  <c r="D3181" i="64"/>
  <c r="A3181" i="64" s="1"/>
  <c r="A2981" i="64"/>
  <c r="D3183" i="64"/>
  <c r="A3183" i="64" s="1"/>
  <c r="A2983" i="64"/>
  <c r="D3197" i="64"/>
  <c r="A3197" i="64" s="1"/>
  <c r="A2997" i="64"/>
  <c r="D3172" i="64"/>
  <c r="A3172" i="64" s="1"/>
  <c r="A2972" i="64"/>
  <c r="D3194" i="64"/>
  <c r="A3194" i="64" s="1"/>
  <c r="A2994" i="64"/>
  <c r="D3204" i="64"/>
  <c r="A3004" i="64"/>
  <c r="D3173" i="64"/>
  <c r="A3173" i="64" s="1"/>
  <c r="A2973" i="64"/>
  <c r="D3178" i="64"/>
  <c r="A3178" i="64" s="1"/>
  <c r="A2978" i="64"/>
  <c r="D3174" i="64"/>
  <c r="A3174" i="64" s="1"/>
  <c r="A2974" i="64"/>
  <c r="D3129" i="64"/>
  <c r="A3129" i="64" s="1"/>
  <c r="A2929" i="64"/>
  <c r="D3190" i="64"/>
  <c r="A3190" i="64" s="1"/>
  <c r="A2990" i="64"/>
  <c r="D3180" i="64"/>
  <c r="A3180" i="64" s="1"/>
  <c r="A2980" i="64"/>
  <c r="D3193" i="64"/>
  <c r="A3193" i="64" s="1"/>
  <c r="A2993" i="64"/>
  <c r="D3199" i="64"/>
  <c r="A3199" i="64" s="1"/>
  <c r="A2999" i="64"/>
  <c r="D3177" i="64"/>
  <c r="A3177" i="64" s="1"/>
  <c r="A2977" i="64"/>
  <c r="D3186" i="64"/>
  <c r="A3186" i="64" s="1"/>
  <c r="A2986" i="64"/>
  <c r="D3185" i="64"/>
  <c r="A3185" i="64" s="1"/>
  <c r="A2985" i="64"/>
  <c r="D3198" i="64"/>
  <c r="A3198" i="64" s="1"/>
  <c r="A2998" i="64"/>
  <c r="D3170" i="64"/>
  <c r="A3170" i="64" s="1"/>
  <c r="A2970" i="64"/>
  <c r="D3175" i="64"/>
  <c r="A3175" i="64" s="1"/>
  <c r="A2975" i="64"/>
  <c r="D3196" i="64"/>
  <c r="A3196" i="64" s="1"/>
  <c r="A2996" i="64"/>
  <c r="D3191" i="64"/>
  <c r="A3191" i="64" s="1"/>
  <c r="A2991" i="64"/>
  <c r="D3189" i="64"/>
  <c r="A3189" i="64" s="1"/>
  <c r="A2989" i="64"/>
  <c r="J12" i="12"/>
  <c r="J11" i="12"/>
  <c r="P210" i="12"/>
  <c r="Q210" i="12" s="1"/>
  <c r="R210" i="12" s="1"/>
  <c r="S210" i="12" s="1"/>
  <c r="T210" i="12" s="1"/>
  <c r="U210" i="12" s="1"/>
  <c r="V210" i="12" s="1"/>
  <c r="A3204" i="64" l="1"/>
  <c r="BL160" i="12"/>
  <c r="AO113" i="12"/>
  <c r="AF179" i="12"/>
  <c r="CO28" i="12"/>
  <c r="AG122" i="12"/>
  <c r="D387" i="60"/>
  <c r="I387" i="60" s="1"/>
  <c r="BK53" i="12"/>
  <c r="E215" i="60"/>
  <c r="BL202" i="12"/>
  <c r="BC63" i="12"/>
  <c r="BO48" i="12"/>
  <c r="CI185" i="12"/>
  <c r="CN25" i="12"/>
  <c r="BE40" i="12"/>
  <c r="CK193" i="12"/>
  <c r="CN147" i="12"/>
  <c r="BL72" i="12"/>
  <c r="F338" i="60"/>
  <c r="BM100" i="12"/>
  <c r="E216" i="60"/>
  <c r="AF154" i="12"/>
  <c r="BE139" i="12"/>
  <c r="AF136" i="12"/>
  <c r="AS22" i="12"/>
  <c r="AS46" i="12"/>
  <c r="CM54" i="12"/>
  <c r="BK104" i="12"/>
  <c r="CK61" i="12"/>
  <c r="AE144" i="12"/>
  <c r="AM90" i="12"/>
  <c r="CM29" i="12"/>
  <c r="AQ81" i="12"/>
  <c r="AR113" i="12"/>
  <c r="AF142" i="12"/>
  <c r="CB69" i="12"/>
  <c r="BK93" i="12"/>
  <c r="AU124" i="12"/>
  <c r="BA74" i="12"/>
  <c r="BM85" i="12"/>
  <c r="CO198" i="12"/>
  <c r="BE151" i="12"/>
  <c r="AU162" i="12"/>
  <c r="AZ37" i="12"/>
  <c r="AW20" i="12"/>
  <c r="F373" i="60"/>
  <c r="CA39" i="12"/>
  <c r="AR128" i="12"/>
  <c r="BD195" i="12"/>
  <c r="AN15" i="12"/>
  <c r="AY142" i="12"/>
  <c r="AN150" i="12"/>
  <c r="BE109" i="12"/>
  <c r="AF189" i="12"/>
  <c r="AQ40" i="12"/>
  <c r="D320" i="60"/>
  <c r="I320" i="60" s="1"/>
  <c r="CM149" i="12"/>
  <c r="D309" i="60"/>
  <c r="I309" i="60" s="1"/>
  <c r="AM108" i="12"/>
  <c r="CK21" i="12"/>
  <c r="AN42" i="12"/>
  <c r="CO96" i="12"/>
  <c r="CK23" i="12"/>
  <c r="CK72" i="12"/>
  <c r="AW174" i="12"/>
  <c r="AV158" i="12"/>
  <c r="CI58" i="12"/>
  <c r="AO165" i="12"/>
  <c r="D404" i="60"/>
  <c r="I404" i="60" s="1"/>
  <c r="BL171" i="12"/>
  <c r="AS193" i="12"/>
  <c r="CN46" i="12"/>
  <c r="AQ17" i="12"/>
  <c r="CJ44" i="12"/>
  <c r="BE111" i="12"/>
  <c r="BE79" i="12"/>
  <c r="G271" i="60"/>
  <c r="AY153" i="12"/>
  <c r="G389" i="60"/>
  <c r="CO86" i="12"/>
  <c r="BD72" i="12"/>
  <c r="BM174" i="12"/>
  <c r="BD183" i="12"/>
  <c r="G250" i="60"/>
  <c r="BP7" i="12"/>
  <c r="CO134" i="12"/>
  <c r="E272" i="60"/>
  <c r="BA106" i="12"/>
  <c r="CC178" i="12"/>
  <c r="CJ8" i="12"/>
  <c r="AV37" i="12"/>
  <c r="CK192" i="12"/>
  <c r="F407" i="60"/>
  <c r="CB80" i="12"/>
  <c r="AU156" i="12"/>
  <c r="BM27" i="12"/>
  <c r="AW71" i="12"/>
  <c r="BL168" i="12"/>
  <c r="CB12" i="12"/>
  <c r="BD120" i="12"/>
  <c r="D300" i="60"/>
  <c r="I300" i="60" s="1"/>
  <c r="CN129" i="12"/>
  <c r="AM63" i="12"/>
  <c r="AM22" i="12"/>
  <c r="BQ132" i="12"/>
  <c r="F414" i="60"/>
  <c r="AN59" i="12"/>
  <c r="CN139" i="12"/>
  <c r="CN156" i="12"/>
  <c r="BO97" i="12"/>
  <c r="BA68" i="12"/>
  <c r="AM85" i="12"/>
  <c r="AN180" i="12"/>
  <c r="BM82" i="12"/>
  <c r="BP170" i="12"/>
  <c r="CK39" i="12"/>
  <c r="G288" i="60"/>
  <c r="AF98" i="12"/>
  <c r="D253" i="60"/>
  <c r="I253" i="60" s="1"/>
  <c r="AS73" i="12"/>
  <c r="CB22" i="12"/>
  <c r="AR127" i="12"/>
  <c r="BP145" i="12"/>
  <c r="AQ120" i="12"/>
  <c r="AU25" i="12"/>
  <c r="AS55" i="12"/>
  <c r="CN18" i="12"/>
  <c r="BC144" i="12"/>
  <c r="E274" i="60"/>
  <c r="CA29" i="12"/>
  <c r="BC45" i="12"/>
  <c r="CJ33" i="12"/>
  <c r="AV189" i="12"/>
  <c r="E286" i="60"/>
  <c r="BO134" i="12"/>
  <c r="AM116" i="12"/>
  <c r="AN52" i="12"/>
  <c r="CA137" i="12"/>
  <c r="AZ127" i="12"/>
  <c r="AR192" i="12"/>
  <c r="AW80" i="12"/>
  <c r="BE74" i="12"/>
  <c r="BL22" i="12"/>
  <c r="AO138" i="12"/>
  <c r="BK43" i="12"/>
  <c r="AR203" i="12"/>
  <c r="AE69" i="12"/>
  <c r="CI16" i="12"/>
  <c r="BQ7" i="12"/>
  <c r="AU16" i="12"/>
  <c r="AN32" i="12"/>
  <c r="BD87" i="12"/>
  <c r="AZ159" i="12"/>
  <c r="CK111" i="12"/>
  <c r="AR189" i="12"/>
  <c r="BO137" i="12"/>
  <c r="CO8" i="12"/>
  <c r="E408" i="60"/>
  <c r="BC59" i="12"/>
  <c r="AF177" i="12"/>
  <c r="CN57" i="12"/>
  <c r="CO136" i="12"/>
  <c r="AW194" i="12"/>
  <c r="G8" i="34"/>
  <c r="CI148" i="12"/>
  <c r="BL130" i="12"/>
  <c r="BP15" i="12"/>
  <c r="BO12" i="12"/>
  <c r="AR71" i="12"/>
  <c r="AM155" i="12"/>
  <c r="AS126" i="12"/>
  <c r="CC86" i="12"/>
  <c r="AZ100" i="12"/>
  <c r="G265" i="60"/>
  <c r="BC160" i="12"/>
  <c r="AN10" i="12"/>
  <c r="AV172" i="12"/>
  <c r="BK160" i="12"/>
  <c r="AR194" i="12"/>
  <c r="AR140" i="12"/>
  <c r="AS184" i="12"/>
  <c r="AO20" i="12"/>
  <c r="AE75" i="12"/>
  <c r="AF92" i="12"/>
  <c r="AZ137" i="12"/>
  <c r="CO74" i="12"/>
  <c r="CO34" i="12"/>
  <c r="CA107" i="12"/>
  <c r="BQ178" i="12"/>
  <c r="BP165" i="12"/>
  <c r="CC104" i="12"/>
  <c r="AM156" i="12"/>
  <c r="CI135" i="12"/>
  <c r="CO175" i="12"/>
  <c r="CA158" i="12"/>
  <c r="AV72" i="12"/>
  <c r="CB19" i="12"/>
  <c r="G15" i="34"/>
  <c r="BA160" i="12"/>
  <c r="AV52" i="12"/>
  <c r="CO119" i="12"/>
  <c r="AZ183" i="12"/>
  <c r="AN79" i="12"/>
  <c r="CC135" i="12"/>
  <c r="E242" i="60"/>
  <c r="AO36" i="12"/>
  <c r="CO22" i="12"/>
  <c r="BA55" i="12"/>
  <c r="AY36" i="12"/>
  <c r="CC70" i="12"/>
  <c r="CC168" i="12"/>
  <c r="BD137" i="12"/>
  <c r="AM111" i="12"/>
  <c r="E373" i="60"/>
  <c r="AR115" i="12"/>
  <c r="BL91" i="12"/>
  <c r="D219" i="60"/>
  <c r="I219" i="60" s="1"/>
  <c r="BK38" i="12"/>
  <c r="F374" i="60"/>
  <c r="G400" i="60"/>
  <c r="AQ194" i="12"/>
  <c r="AE190" i="12"/>
  <c r="AE131" i="12"/>
  <c r="AU139" i="12"/>
  <c r="AM113" i="12"/>
  <c r="AM46" i="12"/>
  <c r="CO11" i="12"/>
  <c r="AS187" i="12"/>
  <c r="BE118" i="12"/>
  <c r="AZ165" i="12"/>
  <c r="BP174" i="12"/>
  <c r="BM129" i="12"/>
  <c r="AV9" i="12"/>
  <c r="CA119" i="12"/>
  <c r="BD76" i="12"/>
  <c r="BC186" i="12"/>
  <c r="CM186" i="12"/>
  <c r="BO186" i="12"/>
  <c r="AV73" i="12"/>
  <c r="CN125" i="12"/>
  <c r="BP18" i="12"/>
  <c r="BQ159" i="12"/>
  <c r="F240" i="60"/>
  <c r="BP28" i="12"/>
  <c r="CM206" i="12"/>
  <c r="CK194" i="12"/>
  <c r="BD58" i="12"/>
  <c r="AU47" i="12"/>
  <c r="AF144" i="12"/>
  <c r="CO150" i="12"/>
  <c r="BL62" i="12"/>
  <c r="AQ187" i="12"/>
  <c r="AW90" i="12"/>
  <c r="BE116" i="12"/>
  <c r="CI103" i="12"/>
  <c r="BA124" i="12"/>
  <c r="BL46" i="12"/>
  <c r="BQ141" i="12"/>
  <c r="AU61" i="12"/>
  <c r="CN143" i="12"/>
  <c r="CJ12" i="12"/>
  <c r="E414" i="60"/>
  <c r="BD53" i="12"/>
  <c r="AS14" i="12"/>
  <c r="AM167" i="12"/>
  <c r="BC133" i="12"/>
  <c r="F248" i="60"/>
  <c r="AO61" i="12"/>
  <c r="F405" i="60"/>
  <c r="CN178" i="12"/>
  <c r="BM205" i="12"/>
  <c r="BP156" i="12"/>
  <c r="AR145" i="12"/>
  <c r="BM198" i="12"/>
  <c r="CC49" i="12"/>
  <c r="CI45" i="12"/>
  <c r="AW34" i="12"/>
  <c r="AR196" i="12"/>
  <c r="BE144" i="12"/>
  <c r="BE206" i="12"/>
  <c r="F351" i="60"/>
  <c r="G310" i="60"/>
  <c r="CJ109" i="12"/>
  <c r="AS71" i="12"/>
  <c r="BL11" i="12"/>
  <c r="AM177" i="12"/>
  <c r="E400" i="60"/>
  <c r="BC206" i="12"/>
  <c r="BC195" i="12"/>
  <c r="AO47" i="12"/>
  <c r="CJ46" i="12"/>
  <c r="BL9" i="12"/>
  <c r="BE187" i="12"/>
  <c r="AS50" i="12"/>
  <c r="AY136" i="12"/>
  <c r="AZ54" i="12"/>
  <c r="AF101" i="12"/>
  <c r="CN122" i="12"/>
  <c r="BE98" i="12"/>
  <c r="BK15" i="12"/>
  <c r="BE70" i="12"/>
  <c r="AZ156" i="12"/>
  <c r="CI33" i="12"/>
  <c r="AS39" i="12"/>
  <c r="BP80" i="12"/>
  <c r="CI176" i="12"/>
  <c r="AY161" i="12"/>
  <c r="BL76" i="12"/>
  <c r="AU129" i="12"/>
  <c r="AZ22" i="12"/>
  <c r="BQ70" i="12"/>
  <c r="BD106" i="12"/>
  <c r="AO109" i="12"/>
  <c r="AV181" i="12"/>
  <c r="CA175" i="12"/>
  <c r="CO72" i="12"/>
  <c r="BC145" i="12"/>
  <c r="D359" i="60"/>
  <c r="I359" i="60" s="1"/>
  <c r="BA119" i="12"/>
  <c r="CN17" i="12"/>
  <c r="CN9" i="12"/>
  <c r="AN80" i="12"/>
  <c r="AS9" i="12"/>
  <c r="CC117" i="12"/>
  <c r="BL184" i="12"/>
  <c r="AW149" i="12"/>
  <c r="CA192" i="12"/>
  <c r="AF87" i="12"/>
  <c r="CB194" i="12"/>
  <c r="BK147" i="12"/>
  <c r="BO10" i="12"/>
  <c r="AF71" i="12"/>
  <c r="BK191" i="12"/>
  <c r="CI65" i="12"/>
  <c r="CM64" i="12"/>
  <c r="CN51" i="12"/>
  <c r="CM68" i="12"/>
  <c r="CC121" i="12"/>
  <c r="CC156" i="12"/>
  <c r="AM119" i="12"/>
  <c r="BC196" i="12"/>
  <c r="D389" i="60"/>
  <c r="I389" i="60" s="1"/>
  <c r="CN91" i="12"/>
  <c r="CI25" i="12"/>
  <c r="AO195" i="12"/>
  <c r="G368" i="60"/>
  <c r="BE173" i="12"/>
  <c r="AO30" i="12"/>
  <c r="AU68" i="12"/>
  <c r="CI9" i="12"/>
  <c r="BO128" i="12"/>
  <c r="AN51" i="12"/>
  <c r="CI79" i="12"/>
  <c r="BM138" i="12"/>
  <c r="AE129" i="12"/>
  <c r="CC154" i="12"/>
  <c r="BQ59" i="12"/>
  <c r="E255" i="60"/>
  <c r="BP24" i="12"/>
  <c r="AU45" i="12"/>
  <c r="AR43" i="12"/>
  <c r="CO137" i="12"/>
  <c r="CJ114" i="12"/>
  <c r="CK157" i="12"/>
  <c r="AS176" i="12"/>
  <c r="D251" i="60"/>
  <c r="I251" i="60" s="1"/>
  <c r="AU62" i="12"/>
  <c r="CK101" i="12"/>
  <c r="G285" i="60"/>
  <c r="AF157" i="12"/>
  <c r="BQ133" i="12"/>
  <c r="AZ10" i="12"/>
  <c r="AN13" i="12"/>
  <c r="BA130" i="12"/>
  <c r="AF162" i="12"/>
  <c r="CC82" i="12"/>
  <c r="BO83" i="12"/>
  <c r="AM128" i="12"/>
  <c r="BO193" i="12"/>
  <c r="G239" i="60"/>
  <c r="CI54" i="12"/>
  <c r="BE172" i="12"/>
  <c r="AZ178" i="12"/>
  <c r="AW122" i="12"/>
  <c r="AZ189" i="12"/>
  <c r="BL129" i="12"/>
  <c r="BD108" i="12"/>
  <c r="BD167" i="12"/>
  <c r="AV199" i="12"/>
  <c r="BE106" i="12"/>
  <c r="AR95" i="12"/>
  <c r="BM195" i="12"/>
  <c r="AY97" i="12"/>
  <c r="E263" i="60"/>
  <c r="AR167" i="12"/>
  <c r="AN61" i="12"/>
  <c r="CA134" i="12"/>
  <c r="CN93" i="12"/>
  <c r="CO77" i="12"/>
  <c r="AZ25" i="12"/>
  <c r="AY60" i="12"/>
  <c r="AN31" i="12"/>
  <c r="AR193" i="12"/>
  <c r="BP16" i="12"/>
  <c r="CK63" i="12"/>
  <c r="AN157" i="12"/>
  <c r="CB205" i="12"/>
  <c r="CO168" i="12"/>
  <c r="BA177" i="12"/>
  <c r="BO197" i="12"/>
  <c r="CO113" i="12"/>
  <c r="CN179" i="12"/>
  <c r="BD166" i="12"/>
  <c r="BK172" i="12"/>
  <c r="CA195" i="12"/>
  <c r="AF137" i="12"/>
  <c r="AV55" i="12"/>
  <c r="I12" i="34"/>
  <c r="CJ89" i="12"/>
  <c r="CJ107" i="12"/>
  <c r="AM68" i="12"/>
  <c r="CN151" i="12"/>
  <c r="AM185" i="12"/>
  <c r="BA85" i="12"/>
  <c r="CB27" i="12"/>
  <c r="CK34" i="12"/>
  <c r="D264" i="60"/>
  <c r="I264" i="60" s="1"/>
  <c r="E234" i="60"/>
  <c r="AY119" i="12"/>
  <c r="AN105" i="12"/>
  <c r="BL41" i="12"/>
  <c r="BC8" i="12"/>
  <c r="CO115" i="12"/>
  <c r="BD197" i="12"/>
  <c r="BA133" i="12"/>
  <c r="CJ133" i="12"/>
  <c r="BC110" i="12"/>
  <c r="CM168" i="12"/>
  <c r="AV127" i="12"/>
  <c r="F362" i="60"/>
  <c r="AW182" i="12"/>
  <c r="AZ125" i="12"/>
  <c r="BD38" i="12"/>
  <c r="CK85" i="12"/>
  <c r="F221" i="60"/>
  <c r="BL26" i="12"/>
  <c r="AW191" i="12"/>
  <c r="E365" i="60"/>
  <c r="CJ15" i="12"/>
  <c r="AG166" i="12"/>
  <c r="BM194" i="12"/>
  <c r="AW99" i="12"/>
  <c r="CA109" i="12"/>
  <c r="CB64" i="12"/>
  <c r="AQ188" i="12"/>
  <c r="CJ84" i="12"/>
  <c r="D350" i="60"/>
  <c r="I350" i="60" s="1"/>
  <c r="AU171" i="12"/>
  <c r="AQ157" i="12"/>
  <c r="E321" i="60"/>
  <c r="BL56" i="12"/>
  <c r="CB42" i="12"/>
  <c r="AE194" i="12"/>
  <c r="F352" i="60"/>
  <c r="BC122" i="12"/>
  <c r="AZ188" i="12"/>
  <c r="BL162" i="12"/>
  <c r="CI168" i="12"/>
  <c r="BD39" i="12"/>
  <c r="F326" i="60"/>
  <c r="D236" i="60"/>
  <c r="I236" i="60" s="1"/>
  <c r="CM160" i="12"/>
  <c r="E305" i="60"/>
  <c r="CO181" i="12"/>
  <c r="CJ106" i="12"/>
  <c r="BO174" i="12"/>
  <c r="CB137" i="12"/>
  <c r="BL47" i="12"/>
  <c r="CC153" i="12"/>
  <c r="BO157" i="12"/>
  <c r="AW139" i="12"/>
  <c r="CK73" i="12"/>
  <c r="AV74" i="12"/>
  <c r="CO194" i="12"/>
  <c r="G229" i="60"/>
  <c r="CI38" i="12"/>
  <c r="AR75" i="12"/>
  <c r="BO158" i="12"/>
  <c r="AE157" i="12"/>
  <c r="AN198" i="12"/>
  <c r="AF113" i="12"/>
  <c r="AG190" i="12"/>
  <c r="CN191" i="12"/>
  <c r="AR82" i="12"/>
  <c r="BD47" i="12"/>
  <c r="AR117" i="12"/>
  <c r="BK178" i="12"/>
  <c r="AR175" i="12"/>
  <c r="AY125" i="12"/>
  <c r="BK83" i="12"/>
  <c r="AN99" i="12"/>
  <c r="CI43" i="12"/>
  <c r="AE116" i="12"/>
  <c r="AW78" i="12"/>
  <c r="AS61" i="12"/>
  <c r="CI142" i="12"/>
  <c r="CJ115" i="12"/>
  <c r="AZ16" i="12"/>
  <c r="AV59" i="12"/>
  <c r="CK146" i="12"/>
  <c r="D402" i="60"/>
  <c r="I402" i="60" s="1"/>
  <c r="AW192" i="12"/>
  <c r="AZ33" i="12"/>
  <c r="F260" i="60"/>
  <c r="BK67" i="12"/>
  <c r="AW55" i="12"/>
  <c r="BE164" i="12"/>
  <c r="CO169" i="12"/>
  <c r="BP61" i="12"/>
  <c r="AW33" i="12"/>
  <c r="BD139" i="12"/>
  <c r="E379" i="60"/>
  <c r="BO24" i="12"/>
  <c r="AU112" i="12"/>
  <c r="BO71" i="12"/>
  <c r="BD138" i="12"/>
  <c r="BP113" i="12"/>
  <c r="BQ196" i="12"/>
  <c r="BE23" i="12"/>
  <c r="D221" i="60"/>
  <c r="I221" i="60" s="1"/>
  <c r="BA29" i="12"/>
  <c r="BL134" i="12"/>
  <c r="AN155" i="12"/>
  <c r="BM49" i="12"/>
  <c r="CJ73" i="12"/>
  <c r="AQ182" i="12"/>
  <c r="AV198" i="12"/>
  <c r="F272" i="60"/>
  <c r="CN100" i="12"/>
  <c r="CO14" i="12"/>
  <c r="CI69" i="12"/>
  <c r="E241" i="60"/>
  <c r="D399" i="60"/>
  <c r="I399" i="60" s="1"/>
  <c r="BE101" i="12"/>
  <c r="AN140" i="12"/>
  <c r="F8" i="34"/>
  <c r="E35" i="34" s="1"/>
  <c r="BQ55" i="12"/>
  <c r="G388" i="60"/>
  <c r="BQ65" i="12"/>
  <c r="BO133" i="12"/>
  <c r="CA162" i="12"/>
  <c r="CM184" i="12"/>
  <c r="AY154" i="12"/>
  <c r="CI147" i="12"/>
  <c r="BO70" i="12"/>
  <c r="AM180" i="12"/>
  <c r="E223" i="60"/>
  <c r="BC156" i="12"/>
  <c r="AY96" i="12"/>
  <c r="BE90" i="12"/>
  <c r="CC98" i="12"/>
  <c r="BP184" i="12"/>
  <c r="CC124" i="12"/>
  <c r="BK62" i="12"/>
  <c r="CO57" i="12"/>
  <c r="E281" i="60"/>
  <c r="BQ169" i="12"/>
  <c r="AW190" i="12"/>
  <c r="AN149" i="12"/>
  <c r="BA18" i="12"/>
  <c r="AZ136" i="12"/>
  <c r="AW126" i="12"/>
  <c r="CI8" i="12"/>
  <c r="BL180" i="12"/>
  <c r="BO164" i="12"/>
  <c r="CO102" i="12"/>
  <c r="AS157" i="12"/>
  <c r="AZ55" i="12"/>
  <c r="BO31" i="12"/>
  <c r="BE128" i="12"/>
  <c r="AY164" i="12"/>
  <c r="BA43" i="12"/>
  <c r="BL48" i="12"/>
  <c r="CO101" i="12"/>
  <c r="AY59" i="12"/>
  <c r="BA171" i="12"/>
  <c r="AY200" i="12"/>
  <c r="BA98" i="12"/>
  <c r="BM34" i="12"/>
  <c r="AQ32" i="12"/>
  <c r="AQ52" i="12"/>
  <c r="BQ86" i="12"/>
  <c r="BD111" i="12"/>
  <c r="CO21" i="12"/>
  <c r="AR152" i="12"/>
  <c r="BK118" i="12"/>
  <c r="CN102" i="12"/>
  <c r="CO125" i="12"/>
  <c r="BE196" i="12"/>
  <c r="AS197" i="12"/>
  <c r="AN120" i="12"/>
  <c r="BD60" i="12"/>
  <c r="BQ76" i="12"/>
  <c r="CO114" i="12"/>
  <c r="AV43" i="12"/>
  <c r="BE75" i="12"/>
  <c r="AS97" i="12"/>
  <c r="AS57" i="12"/>
  <c r="AO19" i="12"/>
  <c r="AY131" i="12"/>
  <c r="AQ175" i="12"/>
  <c r="AS62" i="12"/>
  <c r="F333" i="60"/>
  <c r="F386" i="60"/>
  <c r="CJ130" i="12"/>
  <c r="AU144" i="12"/>
  <c r="AN25" i="12"/>
  <c r="AO171" i="12"/>
  <c r="BM91" i="12"/>
  <c r="AY206" i="12"/>
  <c r="BL151" i="12"/>
  <c r="AN178" i="12"/>
  <c r="AO94" i="12"/>
  <c r="E246" i="60"/>
  <c r="CK144" i="12"/>
  <c r="CJ62" i="12"/>
  <c r="CM59" i="12"/>
  <c r="CJ35" i="12"/>
  <c r="CJ31" i="12"/>
  <c r="AV44" i="12"/>
  <c r="BO35" i="12"/>
  <c r="AV79" i="12"/>
  <c r="AR148" i="12"/>
  <c r="AZ28" i="12"/>
  <c r="CJ179" i="12"/>
  <c r="AV96" i="12"/>
  <c r="BM7" i="12"/>
  <c r="BA7" i="12"/>
  <c r="AW36" i="12"/>
  <c r="AZ184" i="12"/>
  <c r="BP176" i="12"/>
  <c r="CA132" i="12"/>
  <c r="CB167" i="12"/>
  <c r="AY114" i="12"/>
  <c r="AU163" i="12"/>
  <c r="BE95" i="12"/>
  <c r="D400" i="60"/>
  <c r="I400" i="60" s="1"/>
  <c r="BQ125" i="12"/>
  <c r="CI121" i="12"/>
  <c r="AM105" i="12"/>
  <c r="BK91" i="12"/>
  <c r="CI184" i="12"/>
  <c r="BD131" i="12"/>
  <c r="BE131" i="12"/>
  <c r="CC155" i="12"/>
  <c r="CM203" i="12"/>
  <c r="AN47" i="12"/>
  <c r="BK13" i="12"/>
  <c r="CB15" i="12"/>
  <c r="G332" i="60"/>
  <c r="AO167" i="12"/>
  <c r="CO155" i="12"/>
  <c r="BA11" i="12"/>
  <c r="BD204" i="12"/>
  <c r="AN95" i="12"/>
  <c r="BD96" i="12"/>
  <c r="D367" i="60"/>
  <c r="I367" i="60" s="1"/>
  <c r="BM23" i="12"/>
  <c r="CJ148" i="12"/>
  <c r="BK94" i="12"/>
  <c r="CC150" i="12"/>
  <c r="E327" i="60"/>
  <c r="E238" i="60"/>
  <c r="AQ66" i="12"/>
  <c r="AV176" i="12"/>
  <c r="CJ141" i="12"/>
  <c r="CI136" i="12"/>
  <c r="AM114" i="12"/>
  <c r="BD109" i="12"/>
  <c r="BC141" i="12"/>
  <c r="AZ157" i="12"/>
  <c r="AN142" i="12"/>
  <c r="AN151" i="12"/>
  <c r="CB93" i="12"/>
  <c r="AS129" i="12"/>
  <c r="CB107" i="12"/>
  <c r="CK93" i="12"/>
  <c r="BO119" i="12"/>
  <c r="AO102" i="12"/>
  <c r="AY87" i="12"/>
  <c r="AU36" i="12"/>
  <c r="AR112" i="12"/>
  <c r="CA135" i="12"/>
  <c r="BK192" i="12"/>
  <c r="BL128" i="12"/>
  <c r="AU42" i="12"/>
  <c r="AZ23" i="12"/>
  <c r="AY71" i="12"/>
  <c r="AM109" i="12"/>
  <c r="BM10" i="12"/>
  <c r="BQ157" i="12"/>
  <c r="CK49" i="12"/>
  <c r="CO24" i="12"/>
  <c r="CB105" i="12"/>
  <c r="AY110" i="12"/>
  <c r="CO147" i="12"/>
  <c r="BL191" i="12"/>
  <c r="CN202" i="12"/>
  <c r="AZ114" i="12"/>
  <c r="E372" i="60"/>
  <c r="BO172" i="12"/>
  <c r="F375" i="60"/>
  <c r="AN164" i="12"/>
  <c r="CA79" i="12"/>
  <c r="G287" i="60"/>
  <c r="BE87" i="12"/>
  <c r="AS100" i="12"/>
  <c r="BE81" i="12"/>
  <c r="BK45" i="12"/>
  <c r="F292" i="60"/>
  <c r="AZ62" i="12"/>
  <c r="CO193" i="12"/>
  <c r="AO70" i="12"/>
  <c r="CO42" i="12"/>
  <c r="AS96" i="12"/>
  <c r="BA86" i="12"/>
  <c r="AS79" i="12"/>
  <c r="BD185" i="12"/>
  <c r="BE18" i="12"/>
  <c r="CK56" i="12"/>
  <c r="BK130" i="12"/>
  <c r="AF206" i="12"/>
  <c r="AO124" i="12"/>
  <c r="BA45" i="12"/>
  <c r="BD71" i="12"/>
  <c r="AN195" i="12"/>
  <c r="AR27" i="12"/>
  <c r="CB121" i="12"/>
  <c r="BO203" i="12"/>
  <c r="BL82" i="12"/>
  <c r="AO127" i="12"/>
  <c r="CI73" i="12"/>
  <c r="BC167" i="12"/>
  <c r="BC179" i="12"/>
  <c r="BO110" i="12"/>
  <c r="CC67" i="12"/>
  <c r="AS25" i="12"/>
  <c r="G268" i="60"/>
  <c r="G402" i="60"/>
  <c r="CK69" i="12"/>
  <c r="G273" i="60"/>
  <c r="BC104" i="12"/>
  <c r="BM140" i="12"/>
  <c r="BO142" i="12"/>
  <c r="AE117" i="12"/>
  <c r="AW125" i="12"/>
  <c r="BA64" i="12"/>
  <c r="BK141" i="12"/>
  <c r="AU106" i="12"/>
  <c r="BE63" i="12"/>
  <c r="BD187" i="12"/>
  <c r="AO54" i="12"/>
  <c r="CO40" i="12"/>
  <c r="BD115" i="12"/>
  <c r="BD181" i="12"/>
  <c r="AQ147" i="12"/>
  <c r="CM63" i="12"/>
  <c r="CI109" i="12"/>
  <c r="CO160" i="12"/>
  <c r="AQ104" i="12"/>
  <c r="AU81" i="12"/>
  <c r="BC151" i="12"/>
  <c r="BM187" i="12"/>
  <c r="CC144" i="12"/>
  <c r="AG164" i="12"/>
  <c r="BQ155" i="12"/>
  <c r="BP31" i="12"/>
  <c r="CB17" i="12"/>
  <c r="BP142" i="12"/>
  <c r="AU176" i="12"/>
  <c r="AO85" i="12"/>
  <c r="BQ48" i="12"/>
  <c r="AM62" i="12"/>
  <c r="BM155" i="12"/>
  <c r="BM123" i="12"/>
  <c r="AU179" i="12"/>
  <c r="BK107" i="12"/>
  <c r="BM39" i="12"/>
  <c r="CM27" i="12"/>
  <c r="AW206" i="12"/>
  <c r="AN144" i="12"/>
  <c r="BE16" i="12"/>
  <c r="BE141" i="12"/>
  <c r="BC75" i="12"/>
  <c r="CK161" i="12"/>
  <c r="BK167" i="12"/>
  <c r="BK129" i="12"/>
  <c r="F276" i="60"/>
  <c r="BP188" i="12"/>
  <c r="AU192" i="12"/>
  <c r="E406" i="60"/>
  <c r="AE89" i="12"/>
  <c r="AG136" i="12"/>
  <c r="BE178" i="12"/>
  <c r="BA178" i="12"/>
  <c r="AQ8" i="12"/>
  <c r="BL21" i="12"/>
  <c r="F367" i="60"/>
  <c r="AW64" i="12"/>
  <c r="CI195" i="12"/>
  <c r="F364" i="60"/>
  <c r="AW49" i="12"/>
  <c r="BQ56" i="12"/>
  <c r="BD191" i="12"/>
  <c r="AO174" i="12"/>
  <c r="AN116" i="12"/>
  <c r="CK92" i="12"/>
  <c r="BE136" i="12"/>
  <c r="AM32" i="12"/>
  <c r="BL137" i="12"/>
  <c r="BQ123" i="12"/>
  <c r="AU132" i="12"/>
  <c r="AM61" i="12"/>
  <c r="AN193" i="12"/>
  <c r="BC7" i="12"/>
  <c r="E280" i="60"/>
  <c r="BO176" i="12"/>
  <c r="CB31" i="12"/>
  <c r="E282" i="60"/>
  <c r="AZ151" i="12"/>
  <c r="AU44" i="12"/>
  <c r="AR56" i="12"/>
  <c r="AF185" i="12"/>
  <c r="G357" i="60"/>
  <c r="CO79" i="12"/>
  <c r="AQ96" i="12"/>
  <c r="BL199" i="12"/>
  <c r="G272" i="60"/>
  <c r="CO16" i="12"/>
  <c r="CI34" i="12"/>
  <c r="BC46" i="12"/>
  <c r="AV16" i="12"/>
  <c r="BE7" i="12"/>
  <c r="BA103" i="12"/>
  <c r="AO51" i="12"/>
  <c r="AO168" i="12"/>
  <c r="CC80" i="12"/>
  <c r="BD56" i="12"/>
  <c r="AN192" i="12"/>
  <c r="D286" i="60"/>
  <c r="I286" i="60" s="1"/>
  <c r="CN137" i="12"/>
  <c r="BO159" i="12"/>
  <c r="CB45" i="12"/>
  <c r="BA113" i="12"/>
  <c r="BD153" i="12"/>
  <c r="AR190" i="12"/>
  <c r="E342" i="60"/>
  <c r="AF83" i="12"/>
  <c r="AO178" i="12"/>
  <c r="AM199" i="12"/>
  <c r="CN79" i="12"/>
  <c r="G369" i="60"/>
  <c r="BL153" i="12"/>
  <c r="G359" i="60"/>
  <c r="F229" i="60"/>
  <c r="BC65" i="12"/>
  <c r="AE98" i="12"/>
  <c r="AY9" i="12"/>
  <c r="BL155" i="12"/>
  <c r="G224" i="60"/>
  <c r="CM13" i="12"/>
  <c r="AN183" i="12"/>
  <c r="BM156" i="12"/>
  <c r="BO68" i="12"/>
  <c r="AO134" i="12"/>
  <c r="E247" i="60"/>
  <c r="CI95" i="12"/>
  <c r="AE141" i="12"/>
  <c r="AM196" i="12"/>
  <c r="AZ163" i="12"/>
  <c r="CJ174" i="12"/>
  <c r="AQ94" i="12"/>
  <c r="BK105" i="12"/>
  <c r="BP22" i="12"/>
  <c r="AN21" i="12"/>
  <c r="AM95" i="12"/>
  <c r="AF69" i="12"/>
  <c r="BD135" i="12"/>
  <c r="BQ44" i="12"/>
  <c r="BL196" i="12"/>
  <c r="G398" i="60"/>
  <c r="AF195" i="12"/>
  <c r="CJ9" i="12"/>
  <c r="CM47" i="12"/>
  <c r="AN186" i="12"/>
  <c r="E300" i="60"/>
  <c r="AM59" i="12"/>
  <c r="CB74" i="12"/>
  <c r="BP146" i="12"/>
  <c r="BP114" i="12"/>
  <c r="AQ204" i="12"/>
  <c r="BQ102" i="12"/>
  <c r="AM51" i="12"/>
  <c r="AV78" i="12"/>
  <c r="CN24" i="12"/>
  <c r="AS74" i="12"/>
  <c r="AY25" i="12"/>
  <c r="AM189" i="12"/>
  <c r="CJ36" i="12"/>
  <c r="AO95" i="12"/>
  <c r="AN154" i="12"/>
  <c r="CJ58" i="12"/>
  <c r="AO24" i="12"/>
  <c r="AU38" i="12"/>
  <c r="BE99" i="12"/>
  <c r="CM142" i="12"/>
  <c r="BC87" i="12"/>
  <c r="CB123" i="12"/>
  <c r="CK37" i="12"/>
  <c r="AV76" i="12"/>
  <c r="AU70" i="12"/>
  <c r="AN68" i="12"/>
  <c r="AR39" i="12"/>
  <c r="BE177" i="12"/>
  <c r="CK129" i="12"/>
  <c r="BD29" i="12"/>
  <c r="AR13" i="12"/>
  <c r="AU73" i="12"/>
  <c r="CI140" i="12"/>
  <c r="CO71" i="12"/>
  <c r="CK148" i="12"/>
  <c r="BO32" i="12"/>
  <c r="CB112" i="12"/>
  <c r="CK184" i="12"/>
  <c r="AF131" i="12"/>
  <c r="AM42" i="12"/>
  <c r="BK103" i="12"/>
  <c r="CA90" i="12"/>
  <c r="BK63" i="12"/>
  <c r="AV124" i="12"/>
  <c r="AR110" i="12"/>
  <c r="BL118" i="12"/>
  <c r="BQ106" i="12"/>
  <c r="CM20" i="12"/>
  <c r="AF160" i="12"/>
  <c r="CI120" i="12"/>
  <c r="BK82" i="12"/>
  <c r="BO72" i="12"/>
  <c r="BP194" i="12"/>
  <c r="BE204" i="12"/>
  <c r="CO29" i="12"/>
  <c r="AR30" i="12"/>
  <c r="AV121" i="12"/>
  <c r="CB36" i="12"/>
  <c r="F241" i="60"/>
  <c r="AS169" i="12"/>
  <c r="CA8" i="12"/>
  <c r="CO94" i="12"/>
  <c r="AU131" i="12"/>
  <c r="CB169" i="12"/>
  <c r="CB148" i="12"/>
  <c r="BC131" i="12"/>
  <c r="AS40" i="12"/>
  <c r="CM152" i="12"/>
  <c r="BP106" i="12"/>
  <c r="AQ60" i="12"/>
  <c r="D217" i="60"/>
  <c r="I217" i="60" s="1"/>
  <c r="AQ100" i="12"/>
  <c r="BQ49" i="12"/>
  <c r="AE198" i="12"/>
  <c r="BP128" i="12"/>
  <c r="BP79" i="12"/>
  <c r="CC158" i="12"/>
  <c r="CM72" i="12"/>
  <c r="AV51" i="12"/>
  <c r="BD126" i="12"/>
  <c r="AZ106" i="12"/>
  <c r="AR188" i="12"/>
  <c r="BD180" i="12"/>
  <c r="AO155" i="12"/>
  <c r="CN180" i="12"/>
  <c r="CM188" i="12"/>
  <c r="AU59" i="12"/>
  <c r="CI28" i="12"/>
  <c r="CC62" i="12"/>
  <c r="BL169" i="12"/>
  <c r="AN113" i="12"/>
  <c r="D386" i="60"/>
  <c r="I386" i="60" s="1"/>
  <c r="CM25" i="12"/>
  <c r="AY203" i="12"/>
  <c r="CK30" i="12"/>
  <c r="AW166" i="12"/>
  <c r="AR84" i="12"/>
  <c r="CJ203" i="12"/>
  <c r="D415" i="60"/>
  <c r="I415" i="60" s="1"/>
  <c r="CK165" i="12"/>
  <c r="CM154" i="12"/>
  <c r="BK124" i="12"/>
  <c r="CM39" i="12"/>
  <c r="BL120" i="12"/>
  <c r="AF112" i="12"/>
  <c r="H11" i="34"/>
  <c r="AF143" i="12"/>
  <c r="BP72" i="12"/>
  <c r="BK189" i="12"/>
  <c r="AO76" i="12"/>
  <c r="AV64" i="12"/>
  <c r="AW53" i="12"/>
  <c r="BL40" i="12"/>
  <c r="AN66" i="12"/>
  <c r="BA109" i="12"/>
  <c r="BC140" i="12"/>
  <c r="BK121" i="12"/>
  <c r="BL53" i="12"/>
  <c r="BA107" i="12"/>
  <c r="AZ135" i="12"/>
  <c r="AN92" i="12"/>
  <c r="AW179" i="12"/>
  <c r="BO162" i="12"/>
  <c r="BE193" i="12"/>
  <c r="CK196" i="12"/>
  <c r="BO105" i="12"/>
  <c r="BA87" i="12"/>
  <c r="AE91" i="12"/>
  <c r="E267" i="60"/>
  <c r="BC173" i="12"/>
  <c r="BL144" i="12"/>
  <c r="E316" i="60"/>
  <c r="CB110" i="12"/>
  <c r="CA126" i="12"/>
  <c r="BC107" i="12"/>
  <c r="CO128" i="12"/>
  <c r="CK133" i="12"/>
  <c r="CB146" i="12"/>
  <c r="CO107" i="12"/>
  <c r="AF75" i="12"/>
  <c r="E219" i="60"/>
  <c r="AZ169" i="12"/>
  <c r="CI85" i="12"/>
  <c r="AZ66" i="12"/>
  <c r="CI17" i="12"/>
  <c r="BD127" i="12"/>
  <c r="BK50" i="12"/>
  <c r="CK94" i="12"/>
  <c r="AU29" i="12"/>
  <c r="G241" i="60"/>
  <c r="AQ158" i="12"/>
  <c r="BC95" i="12"/>
  <c r="E231" i="60"/>
  <c r="E398" i="60"/>
  <c r="CI153" i="12"/>
  <c r="BQ183" i="12"/>
  <c r="F404" i="60"/>
  <c r="AZ193" i="12"/>
  <c r="BD36" i="12"/>
  <c r="E384" i="60"/>
  <c r="BC168" i="12"/>
  <c r="F273" i="60"/>
  <c r="BP13" i="12"/>
  <c r="BK65" i="12"/>
  <c r="AN147" i="12"/>
  <c r="F359" i="60"/>
  <c r="AZ74" i="12"/>
  <c r="AU184" i="12"/>
  <c r="CA172" i="12"/>
  <c r="CO55" i="12"/>
  <c r="F378" i="60"/>
  <c r="AO29" i="12"/>
  <c r="CI177" i="12"/>
  <c r="BC155" i="12"/>
  <c r="AG194" i="12"/>
  <c r="AO162" i="12"/>
  <c r="BM201" i="12"/>
  <c r="AR85" i="12"/>
  <c r="BL200" i="12"/>
  <c r="AY170" i="12"/>
  <c r="BP50" i="12"/>
  <c r="BC96" i="12"/>
  <c r="CJ140" i="12"/>
  <c r="CJ52" i="12"/>
  <c r="AN130" i="12"/>
  <c r="AO177" i="12"/>
  <c r="BP178" i="12"/>
  <c r="BD63" i="12"/>
  <c r="AO71" i="12"/>
  <c r="AR202" i="12"/>
  <c r="CI164" i="12"/>
  <c r="CC26" i="12"/>
  <c r="AQ63" i="12"/>
  <c r="BO131" i="12"/>
  <c r="G276" i="60"/>
  <c r="BC53" i="12"/>
  <c r="E393" i="60"/>
  <c r="CK83" i="12"/>
  <c r="G297" i="60"/>
  <c r="BD99" i="12"/>
  <c r="AZ119" i="12"/>
  <c r="BK139" i="12"/>
  <c r="CJ159" i="12"/>
  <c r="AY58" i="12"/>
  <c r="F396" i="60"/>
  <c r="CI200" i="12"/>
  <c r="CO146" i="12"/>
  <c r="CM128" i="12"/>
  <c r="BC60" i="12"/>
  <c r="CI149" i="12"/>
  <c r="CB131" i="12"/>
  <c r="BA97" i="12"/>
  <c r="AW12" i="12"/>
  <c r="CK103" i="12"/>
  <c r="AE140" i="12"/>
  <c r="AU160" i="12"/>
  <c r="CM145" i="12"/>
  <c r="AU115" i="12"/>
  <c r="CO109" i="12"/>
  <c r="BM167" i="12"/>
  <c r="AV157" i="12"/>
  <c r="G262" i="60"/>
  <c r="AS173" i="12"/>
  <c r="CA27" i="12"/>
  <c r="AW180" i="12"/>
  <c r="G18" i="34"/>
  <c r="CC12" i="12"/>
  <c r="AS107" i="12"/>
  <c r="BO79" i="12"/>
  <c r="BM181" i="12"/>
  <c r="F251" i="60"/>
  <c r="E375" i="60"/>
  <c r="AQ23" i="12"/>
  <c r="AU95" i="12"/>
  <c r="CB20" i="12"/>
  <c r="AO86" i="12"/>
  <c r="AU130" i="12"/>
  <c r="AU52" i="12"/>
  <c r="BE27" i="12"/>
  <c r="BE35" i="12"/>
  <c r="CK134" i="12"/>
  <c r="BE146" i="12"/>
  <c r="CB104" i="12"/>
  <c r="H17" i="34"/>
  <c r="CO158" i="12"/>
  <c r="BA134" i="12"/>
  <c r="CI174" i="12"/>
  <c r="BP81" i="12"/>
  <c r="AG126" i="12"/>
  <c r="BD121" i="12"/>
  <c r="CA60" i="12"/>
  <c r="BM188" i="12"/>
  <c r="BQ16" i="12"/>
  <c r="AV82" i="12"/>
  <c r="CK122" i="12"/>
  <c r="BM56" i="12"/>
  <c r="AR37" i="12"/>
  <c r="AW103" i="12"/>
  <c r="AW121" i="12"/>
  <c r="E358" i="60"/>
  <c r="AZ140" i="12"/>
  <c r="G355" i="60"/>
  <c r="AR114" i="12"/>
  <c r="CJ154" i="12"/>
  <c r="E412" i="60"/>
  <c r="BP137" i="12"/>
  <c r="CA80" i="12"/>
  <c r="AE160" i="12"/>
  <c r="D225" i="60"/>
  <c r="I225" i="60" s="1"/>
  <c r="CN72" i="12"/>
  <c r="E230" i="60"/>
  <c r="CN34" i="12"/>
  <c r="F350" i="60"/>
  <c r="BE138" i="12"/>
  <c r="BO190" i="12"/>
  <c r="CO65" i="12"/>
  <c r="AG93" i="12"/>
  <c r="CO51" i="12"/>
  <c r="CM167" i="12"/>
  <c r="CO10" i="12"/>
  <c r="BA72" i="12"/>
  <c r="CM10" i="12"/>
  <c r="CI63" i="12"/>
  <c r="CA129" i="12"/>
  <c r="AQ15" i="12"/>
  <c r="AF103" i="12"/>
  <c r="BC41" i="12"/>
  <c r="E279" i="60"/>
  <c r="CC103" i="12"/>
  <c r="AV65" i="12"/>
  <c r="BO168" i="12"/>
  <c r="CI91" i="12"/>
  <c r="AQ109" i="12"/>
  <c r="BC43" i="12"/>
  <c r="E232" i="60"/>
  <c r="AW97" i="12"/>
  <c r="BO96" i="12"/>
  <c r="AZ139" i="12"/>
  <c r="AO35" i="12"/>
  <c r="CN196" i="12"/>
  <c r="AY74" i="12"/>
  <c r="BE96" i="12"/>
  <c r="BP57" i="12"/>
  <c r="BM28" i="12"/>
  <c r="AE148" i="12"/>
  <c r="CB21" i="12"/>
  <c r="CA147" i="12"/>
  <c r="CI32" i="12"/>
  <c r="D357" i="60"/>
  <c r="I357" i="60" s="1"/>
  <c r="AQ142" i="12"/>
  <c r="BA123" i="12"/>
  <c r="BQ20" i="12"/>
  <c r="CJ198" i="12"/>
  <c r="CI75" i="12"/>
  <c r="H9" i="34"/>
  <c r="BO29" i="12"/>
  <c r="CC50" i="12"/>
  <c r="F313" i="60"/>
  <c r="BK57" i="12"/>
  <c r="BO41" i="12"/>
  <c r="CA53" i="12"/>
  <c r="AE168" i="12"/>
  <c r="CN104" i="12"/>
  <c r="F300" i="60"/>
  <c r="AW62" i="12"/>
  <c r="CB163" i="12"/>
  <c r="CC125" i="12"/>
  <c r="AO193" i="12"/>
  <c r="BM47" i="12"/>
  <c r="BP27" i="12"/>
  <c r="BA15" i="12"/>
  <c r="AM49" i="12"/>
  <c r="CO127" i="12"/>
  <c r="CC75" i="12"/>
  <c r="BA14" i="12"/>
  <c r="CC21" i="12"/>
  <c r="AU43" i="12"/>
  <c r="G9" i="34"/>
  <c r="CC177" i="12"/>
  <c r="BP99" i="12"/>
  <c r="AZ149" i="12"/>
  <c r="AO22" i="12"/>
  <c r="F14" i="34"/>
  <c r="E40" i="34" s="1"/>
  <c r="AG184" i="12"/>
  <c r="BK154" i="12"/>
  <c r="BQ74" i="12"/>
  <c r="BM90" i="12"/>
  <c r="AG157" i="12"/>
  <c r="BL135" i="12"/>
  <c r="BD54" i="12"/>
  <c r="CN66" i="12"/>
  <c r="AQ86" i="12"/>
  <c r="AQ132" i="12"/>
  <c r="CA148" i="12"/>
  <c r="BC138" i="12"/>
  <c r="CC106" i="12"/>
  <c r="AU202" i="12"/>
  <c r="G385" i="60"/>
  <c r="BL90" i="12"/>
  <c r="BD203" i="12"/>
  <c r="AO68" i="12"/>
  <c r="AS174" i="12"/>
  <c r="AO122" i="12"/>
  <c r="E260" i="60"/>
  <c r="BK146" i="12"/>
  <c r="CJ71" i="12"/>
  <c r="AE132" i="12"/>
  <c r="AV15" i="12"/>
  <c r="AE135" i="12"/>
  <c r="CI171" i="12"/>
  <c r="BC89" i="12"/>
  <c r="AV146" i="12"/>
  <c r="AU18" i="12"/>
  <c r="BQ11" i="12"/>
  <c r="BC139" i="12"/>
  <c r="BK164" i="12"/>
  <c r="BC135" i="12"/>
  <c r="BA167" i="12"/>
  <c r="G234" i="60"/>
  <c r="AN101" i="12"/>
  <c r="D373" i="60"/>
  <c r="I373" i="60" s="1"/>
  <c r="AS205" i="12"/>
  <c r="BQ92" i="12"/>
  <c r="CB189" i="12"/>
  <c r="AY202" i="12"/>
  <c r="F13" i="34"/>
  <c r="E39" i="34" s="1"/>
  <c r="AW95" i="12"/>
  <c r="BE25" i="12"/>
  <c r="BD202" i="12"/>
  <c r="BM104" i="12"/>
  <c r="BP185" i="12"/>
  <c r="AU27" i="12"/>
  <c r="AV24" i="12"/>
  <c r="CC146" i="12"/>
  <c r="AV18" i="12"/>
  <c r="BO171" i="12"/>
  <c r="BA60" i="12"/>
  <c r="BP83" i="12"/>
  <c r="CO171" i="12"/>
  <c r="BM169" i="12"/>
  <c r="BC101" i="12"/>
  <c r="AN108" i="12"/>
  <c r="CM100" i="12"/>
  <c r="BO188" i="12"/>
  <c r="BD169" i="12"/>
  <c r="G413" i="60"/>
  <c r="BQ39" i="12"/>
  <c r="BE88" i="12"/>
  <c r="BA20" i="12"/>
  <c r="AM56" i="12"/>
  <c r="AG162" i="12"/>
  <c r="AV45" i="12"/>
  <c r="CO31" i="12"/>
  <c r="BD97" i="12"/>
  <c r="BP121" i="12"/>
  <c r="AV182" i="12"/>
  <c r="AQ200" i="12"/>
  <c r="CK155" i="12"/>
  <c r="CM172" i="12"/>
  <c r="BA118" i="12"/>
  <c r="AY160" i="12"/>
  <c r="CI84" i="12"/>
  <c r="AF191" i="12"/>
  <c r="AW175" i="12"/>
  <c r="AZ147" i="12"/>
  <c r="CN35" i="12"/>
  <c r="CB136" i="12"/>
  <c r="CO142" i="12"/>
  <c r="CN133" i="12"/>
  <c r="AG94" i="12"/>
  <c r="AE189" i="12"/>
  <c r="AY40" i="12"/>
  <c r="BL19" i="12"/>
  <c r="D226" i="60"/>
  <c r="I226" i="60" s="1"/>
  <c r="BQ33" i="12"/>
  <c r="AW100" i="12"/>
  <c r="BD192" i="12"/>
  <c r="AY86" i="12"/>
  <c r="AZ164" i="12"/>
  <c r="BQ51" i="12"/>
  <c r="AR93" i="12"/>
  <c r="BA157" i="12"/>
  <c r="CB183" i="12"/>
  <c r="AU145" i="12"/>
  <c r="AQ180" i="12"/>
  <c r="AO97" i="12"/>
  <c r="CJ69" i="12"/>
  <c r="CM108" i="12"/>
  <c r="CN88" i="12"/>
  <c r="CJ100" i="12"/>
  <c r="AQ114" i="12"/>
  <c r="BA196" i="12"/>
  <c r="BK156" i="12"/>
  <c r="F223" i="60"/>
  <c r="CA205" i="12"/>
  <c r="BC121" i="12"/>
  <c r="AY67" i="12"/>
  <c r="BM172" i="12"/>
  <c r="AM78" i="12"/>
  <c r="BL157" i="12"/>
  <c r="F343" i="60"/>
  <c r="AS183" i="12"/>
  <c r="AR78" i="12"/>
  <c r="CN150" i="12"/>
  <c r="AU71" i="12"/>
  <c r="AN94" i="12"/>
  <c r="CI201" i="12"/>
  <c r="BO8" i="12"/>
  <c r="BQ17" i="12"/>
  <c r="AS189" i="12"/>
  <c r="F239" i="60"/>
  <c r="AO111" i="12"/>
  <c r="E254" i="60"/>
  <c r="BM38" i="12"/>
  <c r="BP151" i="12"/>
  <c r="AN26" i="12"/>
  <c r="BQ166" i="12"/>
  <c r="CI126" i="12"/>
  <c r="AS155" i="12"/>
  <c r="BD157" i="12"/>
  <c r="BA25" i="12"/>
  <c r="F282" i="60"/>
  <c r="CI15" i="12"/>
  <c r="BQ131" i="12"/>
  <c r="CJ108" i="12"/>
  <c r="BM173" i="12"/>
  <c r="AE196" i="12"/>
  <c r="BP55" i="12"/>
  <c r="BQ96" i="12"/>
  <c r="AF67" i="12"/>
  <c r="BQ143" i="12"/>
  <c r="D299" i="60"/>
  <c r="I299" i="60" s="1"/>
  <c r="AE77" i="12"/>
  <c r="AR176" i="12"/>
  <c r="BO117" i="12"/>
  <c r="AV156" i="12"/>
  <c r="CJ11" i="12"/>
  <c r="BA115" i="12"/>
  <c r="CJ86" i="12"/>
  <c r="CJ98" i="12"/>
  <c r="CA85" i="12"/>
  <c r="CN41" i="12"/>
  <c r="BA39" i="12"/>
  <c r="BO202" i="12"/>
  <c r="CI169" i="12"/>
  <c r="AM26" i="12"/>
  <c r="BO141" i="12"/>
  <c r="AM89" i="12"/>
  <c r="CA65" i="12"/>
  <c r="BP135" i="12"/>
  <c r="AU193" i="12"/>
  <c r="AM187" i="12"/>
  <c r="AN55" i="12"/>
  <c r="CB29" i="12"/>
  <c r="BE30" i="12"/>
  <c r="D256" i="60"/>
  <c r="I256" i="60" s="1"/>
  <c r="E245" i="60"/>
  <c r="BP198" i="12"/>
  <c r="F234" i="60"/>
  <c r="AR149" i="12"/>
  <c r="BM81" i="12"/>
  <c r="BL12" i="12"/>
  <c r="AN57" i="12"/>
  <c r="BA54" i="12"/>
  <c r="BE55" i="12"/>
  <c r="BL193" i="12"/>
  <c r="CB109" i="12"/>
  <c r="BC119" i="12"/>
  <c r="AW57" i="12"/>
  <c r="AR34" i="12"/>
  <c r="BQ57" i="12"/>
  <c r="CB32" i="12"/>
  <c r="BC183" i="12"/>
  <c r="BQ173" i="12"/>
  <c r="CC8" i="12"/>
  <c r="AS181" i="12"/>
  <c r="CM159" i="12"/>
  <c r="E326" i="60"/>
  <c r="AQ123" i="12"/>
  <c r="AR90" i="12"/>
  <c r="BC154" i="12"/>
  <c r="CA71" i="12"/>
  <c r="CJ149" i="12"/>
  <c r="BL27" i="12"/>
  <c r="AF187" i="12"/>
  <c r="AV206" i="12"/>
  <c r="AF102" i="12"/>
  <c r="CN62" i="12"/>
  <c r="BM190" i="12"/>
  <c r="BC188" i="12"/>
  <c r="CI47" i="12"/>
  <c r="AR185" i="12"/>
  <c r="BQ111" i="12"/>
  <c r="AW25" i="12"/>
  <c r="AZ57" i="12"/>
  <c r="AU80" i="12"/>
  <c r="CC193" i="12"/>
  <c r="BE170" i="12"/>
  <c r="CN15" i="12"/>
  <c r="E10" i="60"/>
  <c r="BM25" i="12"/>
  <c r="CI186" i="12"/>
  <c r="BQ78" i="12"/>
  <c r="AF135" i="12"/>
  <c r="AZ76" i="12"/>
  <c r="CI88" i="12"/>
  <c r="CC9" i="12"/>
  <c r="CK170" i="12"/>
  <c r="AF197" i="12"/>
  <c r="CN119" i="12"/>
  <c r="CK121" i="12"/>
  <c r="AF202" i="12"/>
  <c r="AS123" i="12"/>
  <c r="CO110" i="12"/>
  <c r="BD68" i="12"/>
  <c r="BQ34" i="12"/>
  <c r="BC21" i="12"/>
  <c r="AS35" i="12"/>
  <c r="AY15" i="12"/>
  <c r="BD182" i="12"/>
  <c r="AU74" i="12"/>
  <c r="AV173" i="12"/>
  <c r="AU136" i="12"/>
  <c r="CK107" i="12"/>
  <c r="E298" i="60"/>
  <c r="CB202" i="12"/>
  <c r="D243" i="60"/>
  <c r="I243" i="60" s="1"/>
  <c r="AQ41" i="12"/>
  <c r="CB33" i="12"/>
  <c r="AG199" i="12"/>
  <c r="BC146" i="12"/>
  <c r="CC130" i="12"/>
  <c r="BA201" i="12"/>
  <c r="AF199" i="12"/>
  <c r="BA206" i="12"/>
  <c r="BK115" i="12"/>
  <c r="CM43" i="12"/>
  <c r="BK22" i="12"/>
  <c r="BK89" i="12"/>
  <c r="BK179" i="12"/>
  <c r="AM169" i="12"/>
  <c r="AS137" i="12"/>
  <c r="BD66" i="12"/>
  <c r="BP42" i="12"/>
  <c r="AY176" i="12"/>
  <c r="CO83" i="12"/>
  <c r="D295" i="60"/>
  <c r="I295" i="60" s="1"/>
  <c r="CI179" i="12"/>
  <c r="AQ19" i="12"/>
  <c r="BP192" i="12"/>
  <c r="AN77" i="12"/>
  <c r="CC27" i="12"/>
  <c r="D241" i="60"/>
  <c r="I241" i="60" s="1"/>
  <c r="AQ24" i="12"/>
  <c r="CB91" i="12"/>
  <c r="AQ156" i="12"/>
  <c r="BD95" i="12"/>
  <c r="AW116" i="12"/>
  <c r="AG111" i="12"/>
  <c r="BP96" i="12"/>
  <c r="AG87" i="12"/>
  <c r="AQ192" i="12"/>
  <c r="BK194" i="12"/>
  <c r="G261" i="60"/>
  <c r="E336" i="60"/>
  <c r="AQ178" i="12"/>
  <c r="AR165" i="12"/>
  <c r="AN165" i="12"/>
  <c r="F295" i="60"/>
  <c r="CI50" i="12"/>
  <c r="CC200" i="12"/>
  <c r="BC128" i="12"/>
  <c r="BO173" i="12"/>
  <c r="BP84" i="12"/>
  <c r="BM51" i="12"/>
  <c r="AR22" i="12"/>
  <c r="BP193" i="12"/>
  <c r="CC47" i="12"/>
  <c r="BC149" i="12"/>
  <c r="BM186" i="12"/>
  <c r="CK191" i="12"/>
  <c r="F298" i="60"/>
  <c r="BM145" i="12"/>
  <c r="CJ79" i="12"/>
  <c r="AG201" i="12"/>
  <c r="BA81" i="12"/>
  <c r="BA132" i="12"/>
  <c r="CA54" i="12"/>
  <c r="D392" i="60"/>
  <c r="I392" i="60" s="1"/>
  <c r="AO43" i="12"/>
  <c r="AZ79" i="12"/>
  <c r="BC177" i="12"/>
  <c r="AS162" i="12"/>
  <c r="CO47" i="12"/>
  <c r="BD184" i="12"/>
  <c r="BM151" i="12"/>
  <c r="BM19" i="12"/>
  <c r="AN22" i="12"/>
  <c r="CJ90" i="12"/>
  <c r="CK149" i="12"/>
  <c r="F252" i="60"/>
  <c r="D260" i="60"/>
  <c r="I260" i="60" s="1"/>
  <c r="E348" i="60"/>
  <c r="CN163" i="12"/>
  <c r="D272" i="60"/>
  <c r="I272" i="60" s="1"/>
  <c r="AQ106" i="12"/>
  <c r="AM10" i="12"/>
  <c r="BL30" i="12"/>
  <c r="E352" i="60"/>
  <c r="BL39" i="12"/>
  <c r="CK195" i="12"/>
  <c r="CK206" i="12"/>
  <c r="CJ205" i="12"/>
  <c r="CO56" i="12"/>
  <c r="CB176" i="12"/>
  <c r="BP144" i="12"/>
  <c r="BO106" i="12"/>
  <c r="D292" i="60"/>
  <c r="I292" i="60" s="1"/>
  <c r="AY115" i="12"/>
  <c r="CA190" i="12"/>
  <c r="BL170" i="12"/>
  <c r="AS180" i="12"/>
  <c r="AN65" i="12"/>
  <c r="CO80" i="12"/>
  <c r="AV191" i="12"/>
  <c r="AF161" i="12"/>
  <c r="AQ197" i="12"/>
  <c r="BM43" i="12"/>
  <c r="CN67" i="12"/>
  <c r="CN98" i="12"/>
  <c r="BM52" i="12"/>
  <c r="AR191" i="12"/>
  <c r="AW159" i="12"/>
  <c r="BO39" i="12"/>
  <c r="AZ105" i="12"/>
  <c r="CA154" i="12"/>
  <c r="E283" i="60"/>
  <c r="CN8" i="12"/>
  <c r="CA95" i="12"/>
  <c r="AR31" i="12"/>
  <c r="AR109" i="12"/>
  <c r="AW197" i="12"/>
  <c r="F341" i="60"/>
  <c r="CJ197" i="12"/>
  <c r="AM139" i="12"/>
  <c r="AN62" i="12"/>
  <c r="AZ174" i="12"/>
  <c r="CJ117" i="12"/>
  <c r="AR138" i="12"/>
  <c r="CC129" i="12"/>
  <c r="CN43" i="12"/>
  <c r="AS34" i="12"/>
  <c r="F250" i="60"/>
  <c r="AW110" i="12"/>
  <c r="BL69" i="12"/>
  <c r="AQ30" i="12"/>
  <c r="D337" i="60"/>
  <c r="I337" i="60" s="1"/>
  <c r="BL147" i="12"/>
  <c r="F348" i="60"/>
  <c r="H14" i="34"/>
  <c r="CB60" i="12"/>
  <c r="CB128" i="12"/>
  <c r="AQ202" i="12"/>
  <c r="AM70" i="12"/>
  <c r="CO85" i="12"/>
  <c r="D412" i="60"/>
  <c r="I412" i="60" s="1"/>
  <c r="AG205" i="12"/>
  <c r="AW31" i="12"/>
  <c r="D304" i="60"/>
  <c r="I304" i="60" s="1"/>
  <c r="AS190" i="12"/>
  <c r="AW118" i="12"/>
  <c r="F339" i="60"/>
  <c r="CB118" i="12"/>
  <c r="AQ14" i="12"/>
  <c r="BP20" i="12"/>
  <c r="AU170" i="12"/>
  <c r="AQ161" i="12"/>
  <c r="BO195" i="12"/>
  <c r="BL78" i="12"/>
  <c r="CA165" i="12"/>
  <c r="BM64" i="12"/>
  <c r="D403" i="60"/>
  <c r="I403" i="60" s="1"/>
  <c r="AR40" i="12"/>
  <c r="BE135" i="12"/>
  <c r="G356" i="60"/>
  <c r="AZ123" i="12"/>
  <c r="CA144" i="12"/>
  <c r="CA156" i="12"/>
  <c r="AR66" i="12"/>
  <c r="BD10" i="12"/>
  <c r="AM173" i="12"/>
  <c r="D325" i="60"/>
  <c r="I325" i="60" s="1"/>
  <c r="AU158" i="12"/>
  <c r="CJ175" i="12"/>
  <c r="AU9" i="12"/>
  <c r="CK141" i="12"/>
  <c r="AU98" i="12"/>
  <c r="CO139" i="12"/>
  <c r="CA199" i="12"/>
  <c r="AU157" i="12"/>
  <c r="CC44" i="12"/>
  <c r="AU87" i="12"/>
  <c r="CB52" i="12"/>
  <c r="AS13" i="12"/>
  <c r="BD186" i="12"/>
  <c r="CM139" i="12"/>
  <c r="AO145" i="12"/>
  <c r="CN135" i="12"/>
  <c r="CI82" i="12"/>
  <c r="AR164" i="12"/>
  <c r="BK51" i="12"/>
  <c r="AR79" i="12"/>
  <c r="AR58" i="12"/>
  <c r="BM79" i="12"/>
  <c r="BK52" i="12"/>
  <c r="AO89" i="12"/>
  <c r="CA52" i="12"/>
  <c r="CN123" i="12"/>
  <c r="AM144" i="12"/>
  <c r="AR177" i="12"/>
  <c r="AY172" i="12"/>
  <c r="CM198" i="12"/>
  <c r="BA140" i="12"/>
  <c r="CO84" i="12"/>
  <c r="AM145" i="12"/>
  <c r="CK19" i="12"/>
  <c r="AS127" i="12"/>
  <c r="BO40" i="12"/>
  <c r="AO60" i="12"/>
  <c r="AM24" i="12"/>
  <c r="BA161" i="12"/>
  <c r="BL58" i="12"/>
  <c r="AQ151" i="12"/>
  <c r="BL50" i="12"/>
  <c r="CC97" i="12"/>
  <c r="BP164" i="12"/>
  <c r="CC79" i="12"/>
  <c r="AE199" i="12"/>
  <c r="AR23" i="12"/>
  <c r="AZ170" i="12"/>
  <c r="AY187" i="12"/>
  <c r="CN110" i="12"/>
  <c r="CM205" i="12"/>
  <c r="AQ165" i="12"/>
  <c r="CO157" i="12"/>
  <c r="F253" i="60"/>
  <c r="CB155" i="12"/>
  <c r="BO38" i="12"/>
  <c r="AS7" i="12"/>
  <c r="AR171" i="12"/>
  <c r="BQ154" i="12"/>
  <c r="CN7" i="12"/>
  <c r="BP25" i="12"/>
  <c r="E236" i="60"/>
  <c r="AZ152" i="12"/>
  <c r="AV147" i="12"/>
  <c r="BQ35" i="12"/>
  <c r="CO166" i="12"/>
  <c r="E288" i="60"/>
  <c r="D283" i="60"/>
  <c r="I283" i="60" s="1"/>
  <c r="AU109" i="12"/>
  <c r="AQ131" i="12"/>
  <c r="AN139" i="12"/>
  <c r="BQ62" i="12"/>
  <c r="CB179" i="12"/>
  <c r="E225" i="60"/>
  <c r="AM65" i="12"/>
  <c r="F269" i="60"/>
  <c r="BO179" i="12"/>
  <c r="CA185" i="12"/>
  <c r="CB26" i="12"/>
  <c r="BO81" i="12"/>
  <c r="AN88" i="12"/>
  <c r="AR121" i="12"/>
  <c r="AR135" i="12"/>
  <c r="AS148" i="12"/>
  <c r="AM110" i="12"/>
  <c r="D227" i="60"/>
  <c r="I227" i="60" s="1"/>
  <c r="CM83" i="12"/>
  <c r="AV98" i="12"/>
  <c r="CA94" i="12"/>
  <c r="CA83" i="12"/>
  <c r="BM149" i="12"/>
  <c r="CM136" i="12"/>
  <c r="AQ143" i="12"/>
  <c r="AW13" i="12"/>
  <c r="CB10" i="12"/>
  <c r="D244" i="60"/>
  <c r="I244" i="60" s="1"/>
  <c r="G374" i="60"/>
  <c r="F337" i="60"/>
  <c r="AS10" i="12"/>
  <c r="AM83" i="12"/>
  <c r="AZ77" i="12"/>
  <c r="BO62" i="12"/>
  <c r="D230" i="60"/>
  <c r="I230" i="60" s="1"/>
  <c r="BK165" i="12"/>
  <c r="BC47" i="12"/>
  <c r="D370" i="60"/>
  <c r="I370" i="60" s="1"/>
  <c r="D257" i="60"/>
  <c r="I257" i="60" s="1"/>
  <c r="BK193" i="12"/>
  <c r="BK47" i="12"/>
  <c r="CA55" i="12"/>
  <c r="CI198" i="12"/>
  <c r="AY199" i="12"/>
  <c r="BA67" i="12"/>
  <c r="BA78" i="12"/>
  <c r="CM66" i="12"/>
  <c r="AZ47" i="12"/>
  <c r="BO146" i="12"/>
  <c r="BO144" i="12"/>
  <c r="AU197" i="12"/>
  <c r="E333" i="60"/>
  <c r="AR129" i="12"/>
  <c r="AN181" i="12"/>
  <c r="BL81" i="12"/>
  <c r="AM143" i="12"/>
  <c r="CA93" i="12"/>
  <c r="BC23" i="12"/>
  <c r="BO184" i="12"/>
  <c r="AQ193" i="12"/>
  <c r="AW94" i="12"/>
  <c r="D301" i="60"/>
  <c r="I301" i="60" s="1"/>
  <c r="BA197" i="12"/>
  <c r="CI21" i="12"/>
  <c r="BO192" i="12"/>
  <c r="D390" i="60"/>
  <c r="I390" i="60" s="1"/>
  <c r="AU114" i="12"/>
  <c r="AQ91" i="12"/>
  <c r="CC148" i="12"/>
  <c r="BO33" i="12"/>
  <c r="AY83" i="12"/>
  <c r="F216" i="60"/>
  <c r="AQ65" i="12"/>
  <c r="BP91" i="12"/>
  <c r="E411" i="60"/>
  <c r="CB178" i="12"/>
  <c r="AU191" i="12"/>
  <c r="CI12" i="12"/>
  <c r="AU35" i="12"/>
  <c r="AS92" i="12"/>
  <c r="CI167" i="12"/>
  <c r="BC202" i="12"/>
  <c r="BK132" i="12"/>
  <c r="G255" i="60"/>
  <c r="F291" i="60"/>
  <c r="F262" i="60"/>
  <c r="CI170" i="12"/>
  <c r="CB57" i="12"/>
  <c r="AM41" i="12"/>
  <c r="AZ18" i="12"/>
  <c r="AS192" i="12"/>
  <c r="AN204" i="12"/>
  <c r="AW15" i="12"/>
  <c r="CK181" i="12"/>
  <c r="CK176" i="12"/>
  <c r="CC204" i="12"/>
  <c r="CA118" i="12"/>
  <c r="BO54" i="12"/>
  <c r="CN152" i="12"/>
  <c r="AO91" i="12"/>
  <c r="AQ122" i="12"/>
  <c r="AY162" i="12"/>
  <c r="D246" i="60"/>
  <c r="I246" i="60" s="1"/>
  <c r="AQ184" i="12"/>
  <c r="CA38" i="12"/>
  <c r="G397" i="60"/>
  <c r="G321" i="60"/>
  <c r="BC105" i="12"/>
  <c r="BP204" i="12"/>
  <c r="CJ158" i="12"/>
  <c r="BL49" i="12"/>
  <c r="CK60" i="12"/>
  <c r="CI178" i="12"/>
  <c r="CA51" i="12"/>
  <c r="AZ11" i="12"/>
  <c r="CC85" i="12"/>
  <c r="D289" i="60"/>
  <c r="I289" i="60" s="1"/>
  <c r="BE93" i="12"/>
  <c r="AG191" i="12"/>
  <c r="AZ179" i="12"/>
  <c r="CK12" i="12"/>
  <c r="AU122" i="12"/>
  <c r="CK7" i="12"/>
  <c r="BK85" i="12"/>
  <c r="CB7" i="12"/>
  <c r="CJ76" i="12"/>
  <c r="CA43" i="12"/>
  <c r="AZ24" i="12"/>
  <c r="BO115" i="12"/>
  <c r="AY11" i="12"/>
  <c r="D223" i="60"/>
  <c r="I223" i="60" s="1"/>
  <c r="CI68" i="12"/>
  <c r="CN194" i="12"/>
  <c r="AS81" i="12"/>
  <c r="BQ25" i="12"/>
  <c r="BO175" i="12"/>
  <c r="D266" i="60"/>
  <c r="I266" i="60" s="1"/>
  <c r="CO17" i="12"/>
  <c r="CK14" i="12"/>
  <c r="CI123" i="12"/>
  <c r="CM55" i="12"/>
  <c r="E341" i="60"/>
  <c r="BK60" i="12"/>
  <c r="AR26" i="12"/>
  <c r="BA61" i="12"/>
  <c r="AN48" i="12"/>
  <c r="G333" i="60"/>
  <c r="BQ83" i="12"/>
  <c r="CK200" i="12"/>
  <c r="CJ183" i="12"/>
  <c r="AZ195" i="12"/>
  <c r="CK59" i="12"/>
  <c r="AM148" i="12"/>
  <c r="AO98" i="12"/>
  <c r="CN69" i="12"/>
  <c r="AF192" i="12"/>
  <c r="AN97" i="12"/>
  <c r="CN26" i="12"/>
  <c r="CN32" i="12"/>
  <c r="CK24" i="12"/>
  <c r="AM28" i="12"/>
  <c r="CJ49" i="12"/>
  <c r="AQ13" i="12"/>
  <c r="BA93" i="12"/>
  <c r="CC88" i="12"/>
  <c r="AZ14" i="12"/>
  <c r="AV89" i="12"/>
  <c r="BD118" i="12"/>
  <c r="CJ41" i="12"/>
  <c r="CJ135" i="12"/>
  <c r="D268" i="60"/>
  <c r="I268" i="60" s="1"/>
  <c r="CC93" i="12"/>
  <c r="BE197" i="12"/>
  <c r="CJ87" i="12"/>
  <c r="BK169" i="12"/>
  <c r="AR55" i="12"/>
  <c r="AV80" i="12"/>
  <c r="BO69" i="12"/>
  <c r="BA182" i="12"/>
  <c r="BA36" i="12"/>
  <c r="BM206" i="12"/>
  <c r="BQ26" i="12"/>
  <c r="AR139" i="12"/>
  <c r="CM123" i="12"/>
  <c r="CC107" i="12"/>
  <c r="CA124" i="12"/>
  <c r="BP126" i="12"/>
  <c r="AM203" i="12"/>
  <c r="E323" i="60"/>
  <c r="AR124" i="12"/>
  <c r="AE201" i="12"/>
  <c r="CC162" i="12"/>
  <c r="BP35" i="12"/>
  <c r="AM44" i="12"/>
  <c r="AN160" i="12"/>
  <c r="BD132" i="12"/>
  <c r="BD105" i="12"/>
  <c r="BD26" i="12"/>
  <c r="D233" i="60"/>
  <c r="I233" i="60" s="1"/>
  <c r="AM194" i="12"/>
  <c r="BC165" i="12"/>
  <c r="AV168" i="12"/>
  <c r="BA91" i="12"/>
  <c r="AS191" i="12"/>
  <c r="G376" i="60"/>
  <c r="BP86" i="12"/>
  <c r="BM75" i="12"/>
  <c r="AZ205" i="12"/>
  <c r="BD164" i="12"/>
  <c r="AW41" i="12"/>
  <c r="AS89" i="12"/>
  <c r="BA162" i="12"/>
  <c r="BE176" i="12"/>
  <c r="AO65" i="12"/>
  <c r="CM175" i="12"/>
  <c r="AN54" i="12"/>
  <c r="CB24" i="12"/>
  <c r="AN70" i="12"/>
  <c r="CK187" i="12"/>
  <c r="G279" i="60"/>
  <c r="CB58" i="12"/>
  <c r="BK41" i="12"/>
  <c r="BK142" i="12"/>
  <c r="BC158" i="12"/>
  <c r="BQ115" i="12"/>
  <c r="BQ194" i="12"/>
  <c r="CJ184" i="12"/>
  <c r="BP37" i="12"/>
  <c r="BL205" i="12"/>
  <c r="AQ50" i="12"/>
  <c r="AY175" i="12"/>
  <c r="BO161" i="12"/>
  <c r="AY169" i="12"/>
  <c r="AN205" i="12"/>
  <c r="BO147" i="12"/>
  <c r="AZ44" i="12"/>
  <c r="BM118" i="12"/>
  <c r="AN126" i="12"/>
  <c r="CM30" i="12"/>
  <c r="BE130" i="12"/>
  <c r="CI146" i="12"/>
  <c r="E271" i="60"/>
  <c r="BL194" i="12"/>
  <c r="CK190" i="12"/>
  <c r="BQ193" i="12"/>
  <c r="AR141" i="12"/>
  <c r="BA126" i="12"/>
  <c r="CK55" i="12"/>
  <c r="CJ14" i="12"/>
  <c r="BA188" i="12"/>
  <c r="AS165" i="12"/>
  <c r="BM53" i="12"/>
  <c r="AM31" i="12"/>
  <c r="BD33" i="12"/>
  <c r="AZ27" i="12"/>
  <c r="AE87" i="12"/>
  <c r="F285" i="60"/>
  <c r="BK61" i="12"/>
  <c r="BC137" i="12"/>
  <c r="AQ79" i="12"/>
  <c r="BE110" i="12"/>
  <c r="AV22" i="12"/>
  <c r="CC194" i="12"/>
  <c r="CN97" i="12"/>
  <c r="BM148" i="12"/>
  <c r="BL96" i="12"/>
  <c r="BQ188" i="12"/>
  <c r="BQ10" i="12"/>
  <c r="CI51" i="12"/>
  <c r="CB68" i="12"/>
  <c r="AE73" i="12"/>
  <c r="CI117" i="12"/>
  <c r="CO89" i="12"/>
  <c r="F15" i="34"/>
  <c r="E41" i="34" s="1"/>
  <c r="CO87" i="12"/>
  <c r="BA164" i="12"/>
  <c r="BL16" i="12"/>
  <c r="AU205" i="12"/>
  <c r="AG73" i="12"/>
  <c r="AS143" i="12"/>
  <c r="BL190" i="12"/>
  <c r="CN159" i="12"/>
  <c r="BD8" i="12"/>
  <c r="CJ191" i="12"/>
  <c r="CO204" i="12"/>
  <c r="BP132" i="12"/>
  <c r="CB182" i="12"/>
  <c r="CB161" i="12"/>
  <c r="BQ23" i="12"/>
  <c r="AW108" i="12"/>
  <c r="BK17" i="12"/>
  <c r="E252" i="60"/>
  <c r="AR52" i="12"/>
  <c r="CC92" i="12"/>
  <c r="BO99" i="12"/>
  <c r="AZ145" i="12"/>
  <c r="AW68" i="12"/>
  <c r="CA47" i="12"/>
  <c r="D364" i="60"/>
  <c r="I364" i="60" s="1"/>
  <c r="AY61" i="12"/>
  <c r="AS42" i="12"/>
  <c r="F270" i="60"/>
  <c r="AW128" i="12"/>
  <c r="AV125" i="12"/>
  <c r="AN63" i="12"/>
  <c r="BL133" i="12"/>
  <c r="AO187" i="12"/>
  <c r="CN103" i="12"/>
  <c r="BK184" i="12"/>
  <c r="BA180" i="12"/>
  <c r="AY157" i="12"/>
  <c r="AN179" i="12"/>
  <c r="BQ202" i="12"/>
  <c r="AE79" i="12"/>
  <c r="CI71" i="12"/>
  <c r="AQ28" i="12"/>
  <c r="CB157" i="12"/>
  <c r="AV120" i="12"/>
  <c r="AF99" i="12"/>
  <c r="AV38" i="12"/>
  <c r="AU125" i="12"/>
  <c r="CK97" i="12"/>
  <c r="F379" i="60"/>
  <c r="E388" i="60"/>
  <c r="BC103" i="12"/>
  <c r="BO151" i="12"/>
  <c r="CO124" i="12"/>
  <c r="CM141" i="12"/>
  <c r="E360" i="60"/>
  <c r="CO154" i="12"/>
  <c r="AS145" i="12"/>
  <c r="CN161" i="12"/>
  <c r="BP189" i="12"/>
  <c r="CK174" i="12"/>
  <c r="D271" i="60"/>
  <c r="I271" i="60" s="1"/>
  <c r="AQ97" i="12"/>
  <c r="CM12" i="12"/>
  <c r="AU203" i="12"/>
  <c r="CO23" i="12"/>
  <c r="BE201" i="12"/>
  <c r="BK163" i="12"/>
  <c r="AY30" i="12"/>
  <c r="AN138" i="12"/>
  <c r="AV34" i="12"/>
  <c r="AW154" i="12"/>
  <c r="G414" i="60"/>
  <c r="CI14" i="12"/>
  <c r="AO194" i="12"/>
  <c r="AY201" i="12"/>
  <c r="D410" i="60"/>
  <c r="I410" i="60" s="1"/>
  <c r="AV115" i="12"/>
  <c r="CJ185" i="12"/>
  <c r="CO37" i="12"/>
  <c r="CJ110" i="12"/>
  <c r="BK33" i="12"/>
  <c r="BQ100" i="12"/>
  <c r="CO197" i="12"/>
  <c r="BE15" i="12"/>
  <c r="BA205" i="12"/>
  <c r="CC72" i="12"/>
  <c r="AR154" i="12"/>
  <c r="F330" i="60"/>
  <c r="E297" i="60"/>
  <c r="AO69" i="12"/>
  <c r="E278" i="60"/>
  <c r="AG74" i="12"/>
  <c r="CJ91" i="12"/>
  <c r="CI53" i="12"/>
  <c r="BM106" i="12"/>
  <c r="AO152" i="12"/>
  <c r="BP9" i="12"/>
  <c r="AR62" i="12"/>
  <c r="AZ132" i="12"/>
  <c r="AV126" i="12"/>
  <c r="AM141" i="12"/>
  <c r="AZ201" i="12"/>
  <c r="G259" i="60"/>
  <c r="BM200" i="12"/>
  <c r="CN80" i="12"/>
  <c r="BE133" i="12"/>
  <c r="CB35" i="12"/>
  <c r="F284" i="60"/>
  <c r="AG72" i="12"/>
  <c r="CI165" i="12"/>
  <c r="AV118" i="12"/>
  <c r="BQ85" i="12"/>
  <c r="BQ13" i="12"/>
  <c r="AR29" i="12"/>
  <c r="CM40" i="12"/>
  <c r="CC18" i="12"/>
  <c r="AZ65" i="12"/>
  <c r="AZ197" i="12"/>
  <c r="BL132" i="12"/>
  <c r="AY93" i="12"/>
  <c r="AG79" i="12"/>
  <c r="BM191" i="12"/>
  <c r="BC148" i="12"/>
  <c r="BO143" i="12"/>
  <c r="BQ138" i="12"/>
  <c r="CB8" i="12"/>
  <c r="BQ29" i="12"/>
  <c r="AR12" i="12"/>
  <c r="BL174" i="12"/>
  <c r="BP200" i="12"/>
  <c r="AQ90" i="12"/>
  <c r="AM99" i="12"/>
  <c r="BO49" i="12"/>
  <c r="D285" i="60"/>
  <c r="I285" i="60" s="1"/>
  <c r="CM38" i="12"/>
  <c r="BO89" i="12"/>
  <c r="CB204" i="12"/>
  <c r="BC71" i="12"/>
  <c r="BQ72" i="12"/>
  <c r="BD52" i="12"/>
  <c r="BK84" i="12"/>
  <c r="AE187" i="12"/>
  <c r="BK206" i="12"/>
  <c r="BC73" i="12"/>
  <c r="E291" i="60"/>
  <c r="CJ204" i="12"/>
  <c r="AR33" i="12"/>
  <c r="D248" i="60"/>
  <c r="I248" i="60" s="1"/>
  <c r="AY94" i="12"/>
  <c r="D381" i="60"/>
  <c r="I381" i="60" s="1"/>
  <c r="G409" i="60"/>
  <c r="BL183" i="12"/>
  <c r="E387" i="60"/>
  <c r="E335" i="60"/>
  <c r="CM155" i="12"/>
  <c r="CM194" i="12"/>
  <c r="AW7" i="12"/>
  <c r="E386" i="60"/>
  <c r="CI175" i="12"/>
  <c r="BL192" i="12"/>
  <c r="AQ126" i="12"/>
  <c r="CB156" i="12"/>
  <c r="AO104" i="12"/>
  <c r="CN61" i="12"/>
  <c r="CA146" i="12"/>
  <c r="AQ181" i="12"/>
  <c r="BO66" i="12"/>
  <c r="AY33" i="12"/>
  <c r="CO68" i="12"/>
  <c r="AR183" i="12"/>
  <c r="AY101" i="12"/>
  <c r="AW105" i="12"/>
  <c r="AQ51" i="12"/>
  <c r="AG159" i="12"/>
  <c r="AQ48" i="12"/>
  <c r="BM122" i="12"/>
  <c r="AV17" i="12"/>
  <c r="E233" i="60"/>
  <c r="AU137" i="12"/>
  <c r="AY108" i="12"/>
  <c r="CM196" i="12"/>
  <c r="AY8" i="12"/>
  <c r="CC138" i="12"/>
  <c r="AY55" i="12"/>
  <c r="CC42" i="12"/>
  <c r="AQ149" i="12"/>
  <c r="BK138" i="12"/>
  <c r="I14" i="34"/>
  <c r="G393" i="60"/>
  <c r="CC68" i="12"/>
  <c r="CJ29" i="12"/>
  <c r="BL189" i="12"/>
  <c r="AQ163" i="12"/>
  <c r="AU111" i="12"/>
  <c r="AQ140" i="12"/>
  <c r="AM165" i="12"/>
  <c r="CJ113" i="12"/>
  <c r="AM205" i="12"/>
  <c r="CN49" i="12"/>
  <c r="BK120" i="12"/>
  <c r="BQ50" i="12"/>
  <c r="AQ29" i="12"/>
  <c r="AW148" i="12"/>
  <c r="F233" i="60"/>
  <c r="AN44" i="12"/>
  <c r="AU60" i="12"/>
  <c r="BL105" i="12"/>
  <c r="AU178" i="12"/>
  <c r="CB142" i="12"/>
  <c r="BE24" i="12"/>
  <c r="AE191" i="12"/>
  <c r="AV122" i="12"/>
  <c r="BA131" i="12"/>
  <c r="CB49" i="12"/>
  <c r="CK114" i="12"/>
  <c r="F410" i="60"/>
  <c r="CA34" i="12"/>
  <c r="AY109" i="12"/>
  <c r="BK69" i="12"/>
  <c r="AQ36" i="12"/>
  <c r="CA138" i="12"/>
  <c r="AE119" i="12"/>
  <c r="AO10" i="12"/>
  <c r="AM33" i="12"/>
  <c r="BD163" i="12"/>
  <c r="AF82" i="12"/>
  <c r="CC56" i="12"/>
  <c r="CA9" i="12"/>
  <c r="AO118" i="12"/>
  <c r="AW138" i="12"/>
  <c r="AO93" i="12"/>
  <c r="BQ108" i="12"/>
  <c r="F246" i="60"/>
  <c r="AO159" i="12"/>
  <c r="AO81" i="12"/>
  <c r="BL125" i="12"/>
  <c r="CJ134" i="12"/>
  <c r="AW61" i="12"/>
  <c r="AZ13" i="12"/>
  <c r="CN33" i="12"/>
  <c r="AO11" i="12"/>
  <c r="BM87" i="12"/>
  <c r="AS76" i="12"/>
  <c r="CO100" i="12"/>
  <c r="CO105" i="12"/>
  <c r="BD189" i="12"/>
  <c r="AE156" i="12"/>
  <c r="CM41" i="12"/>
  <c r="BP117" i="12"/>
  <c r="AQ168" i="12"/>
  <c r="AY18" i="12"/>
  <c r="BL80" i="12"/>
  <c r="CK158" i="12"/>
  <c r="BK117" i="12"/>
  <c r="AV165" i="12"/>
  <c r="CM85" i="12"/>
  <c r="AR41" i="12"/>
  <c r="AG89" i="12"/>
  <c r="AO55" i="12"/>
  <c r="AY120" i="12"/>
  <c r="BC204" i="12"/>
  <c r="AV202" i="12"/>
  <c r="AS26" i="12"/>
  <c r="CN27" i="12"/>
  <c r="BM36" i="12"/>
  <c r="BO27" i="12"/>
  <c r="CA56" i="12"/>
  <c r="AV174" i="12"/>
  <c r="F366" i="60"/>
  <c r="AY79" i="12"/>
  <c r="CM180" i="12"/>
  <c r="E322" i="60"/>
  <c r="BP10" i="12"/>
  <c r="CC123" i="12"/>
  <c r="BK114" i="12"/>
  <c r="BC181" i="12"/>
  <c r="CC136" i="12"/>
  <c r="AQ89" i="12"/>
  <c r="AV161" i="12"/>
  <c r="BE39" i="12"/>
  <c r="G365" i="60"/>
  <c r="BA40" i="12"/>
  <c r="AM17" i="12"/>
  <c r="AR65" i="12"/>
  <c r="AZ111" i="12"/>
  <c r="I18" i="34"/>
  <c r="CM88" i="12"/>
  <c r="CN148" i="12"/>
  <c r="D252" i="60"/>
  <c r="I252" i="60" s="1"/>
  <c r="D351" i="60"/>
  <c r="I351" i="60" s="1"/>
  <c r="AS63" i="12"/>
  <c r="BK108" i="12"/>
  <c r="CN39" i="12"/>
  <c r="AG78" i="12"/>
  <c r="AU55" i="12"/>
  <c r="CO13" i="12"/>
  <c r="CO135" i="12"/>
  <c r="CM67" i="12"/>
  <c r="CL67" i="12" s="1"/>
  <c r="CK40" i="12"/>
  <c r="BQ205" i="12"/>
  <c r="CJ63" i="12"/>
  <c r="E314" i="60"/>
  <c r="D365" i="60"/>
  <c r="I365" i="60" s="1"/>
  <c r="G312" i="60"/>
  <c r="AU135" i="12"/>
  <c r="AV197" i="12"/>
  <c r="AR87" i="12"/>
  <c r="AU54" i="12"/>
  <c r="AM146" i="12"/>
  <c r="AZ51" i="12"/>
  <c r="AR160" i="12"/>
  <c r="CA73" i="12"/>
  <c r="AQ112" i="12"/>
  <c r="CI26" i="12"/>
  <c r="AU58" i="12"/>
  <c r="CO66" i="12"/>
  <c r="AU12" i="12"/>
  <c r="BQ31" i="12"/>
  <c r="AY62" i="12"/>
  <c r="AW89" i="12"/>
  <c r="CK86" i="12"/>
  <c r="AY92" i="12"/>
  <c r="AY23" i="12"/>
  <c r="BK7" i="12"/>
  <c r="AW66" i="12"/>
  <c r="AG156" i="12"/>
  <c r="AR81" i="12"/>
  <c r="CK71" i="12"/>
  <c r="CA176" i="12"/>
  <c r="G257" i="60"/>
  <c r="BE60" i="12"/>
  <c r="BQ189" i="12"/>
  <c r="BM20" i="12"/>
  <c r="E364" i="60"/>
  <c r="AE161" i="12"/>
  <c r="BM180" i="12"/>
  <c r="BP169" i="12"/>
  <c r="AV187" i="12"/>
  <c r="BM45" i="12"/>
  <c r="AV88" i="12"/>
  <c r="BP166" i="12"/>
  <c r="BO61" i="12"/>
  <c r="BL55" i="12"/>
  <c r="CM165" i="12"/>
  <c r="CK44" i="12"/>
  <c r="AZ126" i="12"/>
  <c r="AM80" i="12"/>
  <c r="BE46" i="12"/>
  <c r="AS130" i="12"/>
  <c r="D288" i="60"/>
  <c r="I288" i="60" s="1"/>
  <c r="BP53" i="12"/>
  <c r="BO201" i="12"/>
  <c r="BC176" i="12"/>
  <c r="CI190" i="12"/>
  <c r="CM151" i="12"/>
  <c r="G240" i="60"/>
  <c r="CA117" i="12"/>
  <c r="AR126" i="12"/>
  <c r="BO130" i="12"/>
  <c r="CC157" i="12"/>
  <c r="BM168" i="12"/>
  <c r="AM94" i="12"/>
  <c r="BK14" i="12"/>
  <c r="F327" i="60"/>
  <c r="CC65" i="12"/>
  <c r="G252" i="60"/>
  <c r="BM152" i="12"/>
  <c r="BE167" i="12"/>
  <c r="CA111" i="12"/>
  <c r="BL60" i="12"/>
  <c r="BL124" i="12"/>
  <c r="CC99" i="12"/>
  <c r="AG202" i="12"/>
  <c r="BD155" i="12"/>
  <c r="F12" i="34"/>
  <c r="E38" i="34" s="1"/>
  <c r="BP77" i="12"/>
  <c r="AY19" i="12"/>
  <c r="BC29" i="12"/>
  <c r="BA23" i="12"/>
  <c r="CM99" i="12"/>
  <c r="AR8" i="12"/>
  <c r="AV123" i="12"/>
  <c r="CB111" i="12"/>
  <c r="AY42" i="12"/>
  <c r="CC172" i="12"/>
  <c r="CN108" i="12"/>
  <c r="D324" i="60"/>
  <c r="I324" i="60" s="1"/>
  <c r="BC14" i="12"/>
  <c r="CN86" i="12"/>
  <c r="AN168" i="12"/>
  <c r="AV141" i="12"/>
  <c r="BL37" i="12"/>
  <c r="BK203" i="12"/>
  <c r="BP48" i="12"/>
  <c r="AO67" i="12"/>
  <c r="BO88" i="12"/>
  <c r="AO141" i="12"/>
  <c r="AV102" i="12"/>
  <c r="CK25" i="12"/>
  <c r="F301" i="60"/>
  <c r="CB90" i="12"/>
  <c r="AN85" i="12"/>
  <c r="AZ199" i="12"/>
  <c r="AQ160" i="12"/>
  <c r="CO99" i="12"/>
  <c r="BM71" i="12"/>
  <c r="BP112" i="12"/>
  <c r="BE127" i="12"/>
  <c r="BA34" i="12"/>
  <c r="BM76" i="12"/>
  <c r="CO39" i="12"/>
  <c r="AM84" i="12"/>
  <c r="BM154" i="12"/>
  <c r="E410" i="60"/>
  <c r="CK99" i="12"/>
  <c r="CJ155" i="12"/>
  <c r="BQ107" i="12"/>
  <c r="CM201" i="12"/>
  <c r="CL201" i="12" s="1"/>
  <c r="BO50" i="12"/>
  <c r="CJ193" i="12"/>
  <c r="BP73" i="12"/>
  <c r="AM93" i="12"/>
  <c r="F222" i="60"/>
  <c r="CM48" i="12"/>
  <c r="CA127" i="12"/>
  <c r="F230" i="60"/>
  <c r="BE162" i="12"/>
  <c r="AM121" i="12"/>
  <c r="AU48" i="12"/>
  <c r="BC80" i="12"/>
  <c r="CJ59" i="12"/>
  <c r="BA145" i="12"/>
  <c r="BE117" i="12"/>
  <c r="CI156" i="12"/>
  <c r="AM34" i="12"/>
  <c r="CB195" i="12"/>
  <c r="AZ116" i="12"/>
  <c r="AN40" i="12"/>
  <c r="CK159" i="12"/>
  <c r="F387" i="60"/>
  <c r="AV33" i="12"/>
  <c r="BL68" i="12"/>
  <c r="AW165" i="12"/>
  <c r="BC26" i="12"/>
  <c r="AZ39" i="12"/>
  <c r="BD89" i="12"/>
  <c r="AY49" i="12"/>
  <c r="AS59" i="12"/>
  <c r="BD107" i="12"/>
  <c r="AN14" i="12"/>
  <c r="BC178" i="12"/>
  <c r="AU121" i="12"/>
  <c r="CO161" i="12"/>
  <c r="BA170" i="12"/>
  <c r="D356" i="60"/>
  <c r="I356" i="60" s="1"/>
  <c r="F382" i="60"/>
  <c r="AR133" i="12"/>
  <c r="AQ145" i="12"/>
  <c r="CK166" i="12"/>
  <c r="CJ187" i="12"/>
  <c r="AY139" i="12"/>
  <c r="AU103" i="12"/>
  <c r="CB47" i="12"/>
  <c r="AS158" i="12"/>
  <c r="AM198" i="12"/>
  <c r="AU65" i="12"/>
  <c r="F318" i="60"/>
  <c r="BP65" i="12"/>
  <c r="AZ203" i="12"/>
  <c r="AR17" i="12"/>
  <c r="CB70" i="12"/>
  <c r="AM81" i="12"/>
  <c r="CI150" i="12"/>
  <c r="CJ172" i="12"/>
  <c r="D261" i="60"/>
  <c r="I261" i="60" s="1"/>
  <c r="BA148" i="12"/>
  <c r="BL13" i="12"/>
  <c r="F311" i="60"/>
  <c r="AG192" i="12"/>
  <c r="CK120" i="12"/>
  <c r="AV46" i="12"/>
  <c r="BE200" i="12"/>
  <c r="CJ97" i="12"/>
  <c r="AW45" i="12"/>
  <c r="BL95" i="12"/>
  <c r="AW65" i="12"/>
  <c r="CB188" i="12"/>
  <c r="CN59" i="12"/>
  <c r="AU39" i="12"/>
  <c r="AM202" i="12"/>
  <c r="AO100" i="12"/>
  <c r="AS38" i="12"/>
  <c r="AY105" i="12"/>
  <c r="D298" i="60"/>
  <c r="I298" i="60" s="1"/>
  <c r="AM57" i="12"/>
  <c r="BC194" i="12"/>
  <c r="CA113" i="12"/>
  <c r="BK199" i="12"/>
  <c r="CA72" i="12"/>
  <c r="CC25" i="12"/>
  <c r="BQ179" i="12"/>
  <c r="CC73" i="12"/>
  <c r="CB30" i="12"/>
  <c r="CB201" i="12"/>
  <c r="BO91" i="12"/>
  <c r="BP14" i="12"/>
  <c r="BK11" i="12"/>
  <c r="BL107" i="12"/>
  <c r="AV201" i="12"/>
  <c r="G306" i="60"/>
  <c r="BA33" i="12"/>
  <c r="D342" i="60"/>
  <c r="I342" i="60" s="1"/>
  <c r="BQ136" i="12"/>
  <c r="F353" i="60"/>
  <c r="CK75" i="12"/>
  <c r="D232" i="60"/>
  <c r="I232" i="60" s="1"/>
  <c r="BA144" i="12"/>
  <c r="CK35" i="12"/>
  <c r="BD128" i="12"/>
  <c r="BO16" i="12"/>
  <c r="BO25" i="12"/>
  <c r="AV68" i="12"/>
  <c r="AV7" i="12"/>
  <c r="CN75" i="12"/>
  <c r="BA137" i="12"/>
  <c r="AM133" i="12"/>
  <c r="BC72" i="12"/>
  <c r="BA194" i="12"/>
  <c r="CI131" i="12"/>
  <c r="AV93" i="12"/>
  <c r="F314" i="60"/>
  <c r="AY141" i="12"/>
  <c r="AS66" i="12"/>
  <c r="CK41" i="12"/>
  <c r="BQ21" i="12"/>
  <c r="AQ69" i="12"/>
  <c r="AW91" i="12"/>
  <c r="BA66" i="12"/>
  <c r="AW73" i="12"/>
  <c r="AQ130" i="12"/>
  <c r="AW104" i="12"/>
  <c r="CI202" i="12"/>
  <c r="AZ160" i="12"/>
  <c r="F346" i="60"/>
  <c r="BD74" i="12"/>
  <c r="CO126" i="12"/>
  <c r="CK168" i="12"/>
  <c r="BL17" i="12"/>
  <c r="CM115" i="12"/>
  <c r="AS51" i="12"/>
  <c r="CM143" i="12"/>
  <c r="AW19" i="12"/>
  <c r="CA62" i="12"/>
  <c r="AW40" i="12"/>
  <c r="BA158" i="12"/>
  <c r="G307" i="60"/>
  <c r="AM74" i="12"/>
  <c r="D329" i="60"/>
  <c r="I329" i="60" s="1"/>
  <c r="BC187" i="12"/>
  <c r="CB177" i="12"/>
  <c r="BA175" i="12"/>
  <c r="BE66" i="12"/>
  <c r="CA166" i="12"/>
  <c r="BD122" i="12"/>
  <c r="E292" i="60"/>
  <c r="CB37" i="12"/>
  <c r="CB196" i="12"/>
  <c r="AF164" i="12"/>
  <c r="AF133" i="12"/>
  <c r="CA33" i="12"/>
  <c r="AY104" i="12"/>
  <c r="CN19" i="12"/>
  <c r="AQ111" i="12"/>
  <c r="AS133" i="12"/>
  <c r="BM37" i="12"/>
  <c r="BK202" i="12"/>
  <c r="D318" i="60"/>
  <c r="I318" i="60" s="1"/>
  <c r="AY53" i="12"/>
  <c r="CN55" i="12"/>
  <c r="AZ53" i="12"/>
  <c r="AQ127" i="12"/>
  <c r="AU141" i="12"/>
  <c r="AM96" i="12"/>
  <c r="CM163" i="12"/>
  <c r="CJ161" i="12"/>
  <c r="G217" i="60"/>
  <c r="CC90" i="12"/>
  <c r="BL71" i="12"/>
  <c r="AY45" i="12"/>
  <c r="AE163" i="12"/>
  <c r="CN42" i="12"/>
  <c r="G375" i="60"/>
  <c r="D374" i="60"/>
  <c r="I374" i="60" s="1"/>
  <c r="D276" i="60"/>
  <c r="I276" i="60" s="1"/>
  <c r="BO152" i="12"/>
  <c r="AW70" i="12"/>
  <c r="BK137" i="12"/>
  <c r="CB59" i="12"/>
  <c r="AR28" i="12"/>
  <c r="AN72" i="12"/>
  <c r="BE64" i="12"/>
  <c r="AZ83" i="12"/>
  <c r="BD150" i="12"/>
  <c r="AM158" i="12"/>
  <c r="BO205" i="12"/>
  <c r="AU93" i="12"/>
  <c r="G269" i="60"/>
  <c r="BD92" i="12"/>
  <c r="AV192" i="12"/>
  <c r="G342" i="60"/>
  <c r="CK162" i="12"/>
  <c r="CJ160" i="12"/>
  <c r="AV149" i="12"/>
  <c r="AS116" i="12"/>
  <c r="BD14" i="12"/>
  <c r="G322" i="60"/>
  <c r="AR76" i="12"/>
  <c r="CB38" i="12"/>
  <c r="BQ184" i="12"/>
  <c r="AU92" i="12"/>
  <c r="D222" i="60"/>
  <c r="I222" i="60" s="1"/>
  <c r="CI172" i="12"/>
  <c r="BE175" i="12"/>
  <c r="BD93" i="12"/>
  <c r="AY124" i="12"/>
  <c r="AW38" i="12"/>
  <c r="AR116" i="12"/>
  <c r="F395" i="60"/>
  <c r="AS163" i="12"/>
  <c r="AW171" i="12"/>
  <c r="AO149" i="12"/>
  <c r="CN188" i="12"/>
  <c r="AG177" i="12"/>
  <c r="BM46" i="12"/>
  <c r="CI37" i="12"/>
  <c r="BD83" i="12"/>
  <c r="BO13" i="12"/>
  <c r="BP179" i="12"/>
  <c r="CK67" i="12"/>
  <c r="CJ166" i="12"/>
  <c r="AU24" i="12"/>
  <c r="AS16" i="12"/>
  <c r="D245" i="60"/>
  <c r="I245" i="60" s="1"/>
  <c r="AO169" i="12"/>
  <c r="AR131" i="12"/>
  <c r="AS188" i="12"/>
  <c r="G380" i="60"/>
  <c r="CI158" i="12"/>
  <c r="AN83" i="12"/>
  <c r="AE185" i="12"/>
  <c r="AE133" i="12"/>
  <c r="CB34" i="12"/>
  <c r="CC191" i="12"/>
  <c r="CA187" i="12"/>
  <c r="CN166" i="12"/>
  <c r="AR173" i="12"/>
  <c r="AM53" i="12"/>
  <c r="AQ35" i="12"/>
  <c r="G14" i="34"/>
  <c r="AZ49" i="12"/>
  <c r="BQ53" i="12"/>
  <c r="BO120" i="12"/>
  <c r="AS136" i="12"/>
  <c r="F347" i="60"/>
  <c r="AE146" i="12"/>
  <c r="F406" i="60"/>
  <c r="CM191" i="12"/>
  <c r="CO201" i="12"/>
  <c r="CC199" i="12"/>
  <c r="BE171" i="12"/>
  <c r="AM102" i="12"/>
  <c r="AZ35" i="12"/>
  <c r="BM92" i="12"/>
  <c r="AW82" i="12"/>
  <c r="CC95" i="12"/>
  <c r="AG125" i="12"/>
  <c r="CB171" i="12"/>
  <c r="BM99" i="12"/>
  <c r="AQ9" i="12"/>
  <c r="BD12" i="12"/>
  <c r="AS21" i="12"/>
  <c r="BA59" i="12"/>
  <c r="BP143" i="12"/>
  <c r="BQ156" i="12"/>
  <c r="BA172" i="12"/>
  <c r="CC39" i="12"/>
  <c r="AS29" i="12"/>
  <c r="G13" i="34"/>
  <c r="D343" i="60"/>
  <c r="I343" i="60" s="1"/>
  <c r="BQ22" i="12"/>
  <c r="AO137" i="12"/>
  <c r="BP147" i="12"/>
  <c r="CA21" i="12"/>
  <c r="AZ82" i="12"/>
  <c r="AM134" i="12"/>
  <c r="CC174" i="12"/>
  <c r="BC38" i="12"/>
  <c r="AF180" i="12"/>
  <c r="BC157" i="12"/>
  <c r="BO28" i="12"/>
  <c r="CO162" i="12"/>
  <c r="AM91" i="12"/>
  <c r="BK90" i="12"/>
  <c r="AM176" i="12"/>
  <c r="AQ59" i="12"/>
  <c r="G408" i="60"/>
  <c r="AR69" i="12"/>
  <c r="CI35" i="12"/>
  <c r="AM174" i="12"/>
  <c r="CO191" i="12"/>
  <c r="BK109" i="12"/>
  <c r="BD7" i="12"/>
  <c r="CI18" i="12"/>
  <c r="CO189" i="12"/>
  <c r="AQ118" i="12"/>
  <c r="F321" i="60"/>
  <c r="CK66" i="12"/>
  <c r="CO19" i="12"/>
  <c r="CN158" i="12"/>
  <c r="CO43" i="12"/>
  <c r="CK119" i="12"/>
  <c r="CA18" i="12"/>
  <c r="CM132" i="12"/>
  <c r="E318" i="60"/>
  <c r="BM84" i="12"/>
  <c r="AE134" i="12"/>
  <c r="BL164" i="12"/>
  <c r="CJ120" i="12"/>
  <c r="CN169" i="12"/>
  <c r="BL177" i="12"/>
  <c r="CM96" i="12"/>
  <c r="AZ81" i="12"/>
  <c r="AM71" i="12"/>
  <c r="BL123" i="12"/>
  <c r="CN189" i="12"/>
  <c r="AV185" i="12"/>
  <c r="AZ17" i="12"/>
  <c r="BE86" i="12"/>
  <c r="BM130" i="12"/>
  <c r="AS121" i="12"/>
  <c r="CN82" i="12"/>
  <c r="AU104" i="12"/>
  <c r="AQ135" i="12"/>
  <c r="BK12" i="12"/>
  <c r="AM120" i="12"/>
  <c r="AO50" i="12"/>
  <c r="BA176" i="12"/>
  <c r="BP60" i="12"/>
  <c r="BK68" i="12"/>
  <c r="AO189" i="12"/>
  <c r="BE45" i="12"/>
  <c r="AV150" i="12"/>
  <c r="CK51" i="12"/>
  <c r="AZ171" i="12"/>
  <c r="CO25" i="12"/>
  <c r="CM124" i="12"/>
  <c r="AF130" i="12"/>
  <c r="BP152" i="12"/>
  <c r="AM73" i="12"/>
  <c r="AN124" i="12"/>
  <c r="AW120" i="12"/>
  <c r="BQ32" i="12"/>
  <c r="AO103" i="12"/>
  <c r="AG105" i="12"/>
  <c r="BE115" i="12"/>
  <c r="BL87" i="12"/>
  <c r="CI93" i="12"/>
  <c r="BM109" i="12"/>
  <c r="CB98" i="12"/>
  <c r="BC48" i="12"/>
  <c r="D413" i="60"/>
  <c r="I413" i="60" s="1"/>
  <c r="BP102" i="12"/>
  <c r="BO156" i="12"/>
  <c r="BC136" i="12"/>
  <c r="AE147" i="12"/>
  <c r="AQ133" i="12"/>
  <c r="AO28" i="12"/>
  <c r="AQ83" i="12"/>
  <c r="AN134" i="12"/>
  <c r="BD158" i="12"/>
  <c r="BC51" i="12"/>
  <c r="AW135" i="12"/>
  <c r="AR47" i="12"/>
  <c r="BO64" i="12"/>
  <c r="E285" i="60"/>
  <c r="BA79" i="12"/>
  <c r="CK22" i="12"/>
  <c r="AO180" i="12"/>
  <c r="BD198" i="12"/>
  <c r="BA193" i="12"/>
  <c r="AN78" i="12"/>
  <c r="BE89" i="12"/>
  <c r="G282" i="60"/>
  <c r="BQ79" i="12"/>
  <c r="CI36" i="12"/>
  <c r="BL121" i="12"/>
  <c r="CA76" i="12"/>
  <c r="G304" i="60"/>
  <c r="AY145" i="12"/>
  <c r="BO126" i="12"/>
  <c r="CM110" i="12"/>
  <c r="AR105" i="12"/>
  <c r="AE118" i="12"/>
  <c r="AQ37" i="12"/>
  <c r="AM72" i="12"/>
  <c r="CO121" i="12"/>
  <c r="CN132" i="12"/>
  <c r="D287" i="60"/>
  <c r="I287" i="60" s="1"/>
  <c r="CB151" i="12"/>
  <c r="CI204" i="12"/>
  <c r="CO199" i="12"/>
  <c r="AF76" i="12"/>
  <c r="G349" i="60"/>
  <c r="CM173" i="12"/>
  <c r="AN39" i="12"/>
  <c r="BA27" i="12"/>
  <c r="AF170" i="12"/>
  <c r="BM11" i="12"/>
  <c r="CC40" i="12"/>
  <c r="CC152" i="12"/>
  <c r="CC84" i="12"/>
  <c r="BK177" i="12"/>
  <c r="CJ61" i="12"/>
  <c r="CN10" i="12"/>
  <c r="AY138" i="12"/>
  <c r="G222" i="60"/>
  <c r="AE67" i="12"/>
  <c r="AN172" i="12"/>
  <c r="CB168" i="12"/>
  <c r="BA82" i="12"/>
  <c r="AE74" i="12"/>
  <c r="BO45" i="12"/>
  <c r="BL206" i="12"/>
  <c r="G260" i="60"/>
  <c r="AW29" i="12"/>
  <c r="BP130" i="12"/>
  <c r="AE173" i="12"/>
  <c r="CA96" i="12"/>
  <c r="CJ144" i="12"/>
  <c r="AS78" i="12"/>
  <c r="AF145" i="12"/>
  <c r="AW130" i="12"/>
  <c r="AS43" i="12"/>
  <c r="CA28" i="12"/>
  <c r="AO203" i="12"/>
  <c r="CN107" i="12"/>
  <c r="BQ158" i="12"/>
  <c r="CB126" i="12"/>
  <c r="CI87" i="12"/>
  <c r="AN11" i="12"/>
  <c r="AU204" i="12"/>
  <c r="G281" i="60"/>
  <c r="CC140" i="12"/>
  <c r="D349" i="60"/>
  <c r="I349" i="60" s="1"/>
  <c r="AW134" i="12"/>
  <c r="AF186" i="12"/>
  <c r="F11" i="34"/>
  <c r="E37" i="34" s="1"/>
  <c r="BM105" i="12"/>
  <c r="AG106" i="12"/>
  <c r="BO124" i="12"/>
  <c r="AY178" i="12"/>
  <c r="CN111" i="12"/>
  <c r="AV10" i="12"/>
  <c r="AE200" i="12"/>
  <c r="AG200" i="12"/>
  <c r="CM49" i="12"/>
  <c r="CL49" i="12" s="1"/>
  <c r="AZ63" i="12"/>
  <c r="BM203" i="12"/>
  <c r="AS20" i="12"/>
  <c r="F384" i="60"/>
  <c r="F17" i="34"/>
  <c r="CC205" i="12"/>
  <c r="BC171" i="12"/>
  <c r="AW79" i="12"/>
  <c r="D231" i="60"/>
  <c r="I231" i="60" s="1"/>
  <c r="CM33" i="12"/>
  <c r="AV134" i="12"/>
  <c r="AY147" i="12"/>
  <c r="BC108" i="12"/>
  <c r="CB67" i="12"/>
  <c r="AR162" i="12"/>
  <c r="BA141" i="12"/>
  <c r="BL178" i="12"/>
  <c r="AU88" i="12"/>
  <c r="AU63" i="12"/>
  <c r="CM190" i="12"/>
  <c r="BL182" i="12"/>
  <c r="CB190" i="12"/>
  <c r="G370" i="60"/>
  <c r="CO159" i="12"/>
  <c r="BP36" i="12"/>
  <c r="BO59" i="12"/>
  <c r="AN119" i="12"/>
  <c r="AQ153" i="12"/>
  <c r="AY12" i="12"/>
  <c r="I15" i="34"/>
  <c r="BC201" i="12"/>
  <c r="CB206" i="12"/>
  <c r="BP186" i="12"/>
  <c r="E374" i="60"/>
  <c r="F256" i="60"/>
  <c r="AR130" i="12"/>
  <c r="G329" i="60"/>
  <c r="CK189" i="12"/>
  <c r="BQ140" i="12"/>
  <c r="BM9" i="12"/>
  <c r="CM138" i="12"/>
  <c r="CK204" i="12"/>
  <c r="BC39" i="12"/>
  <c r="AY116" i="12"/>
  <c r="AQ144" i="12"/>
  <c r="AN53" i="12"/>
  <c r="BK72" i="12"/>
  <c r="AU153" i="12"/>
  <c r="BL163" i="12"/>
  <c r="AR67" i="12"/>
  <c r="AS48" i="12"/>
  <c r="BC82" i="12"/>
  <c r="AG180" i="12"/>
  <c r="BD160" i="12"/>
  <c r="BE17" i="12"/>
  <c r="CA160" i="12"/>
  <c r="BP104" i="12"/>
  <c r="BP115" i="12"/>
  <c r="BD144" i="12"/>
  <c r="D307" i="60"/>
  <c r="I307" i="60" s="1"/>
  <c r="BL136" i="12"/>
  <c r="BK128" i="12"/>
  <c r="CN11" i="12"/>
  <c r="G347" i="60"/>
  <c r="BC142" i="12"/>
  <c r="CK96" i="12"/>
  <c r="AZ101" i="12"/>
  <c r="CJ169" i="12"/>
  <c r="CJ83" i="12"/>
  <c r="AM100" i="12"/>
  <c r="CC81" i="12"/>
  <c r="CK175" i="12"/>
  <c r="G410" i="60"/>
  <c r="CI133" i="12"/>
  <c r="CJ132" i="12"/>
  <c r="BK23" i="12"/>
  <c r="AZ118" i="12"/>
  <c r="AV142" i="12"/>
  <c r="AG175" i="12"/>
  <c r="CA116" i="12"/>
  <c r="CJ131" i="12"/>
  <c r="CA112" i="12"/>
  <c r="AF93" i="12"/>
  <c r="AF116" i="12"/>
  <c r="AW136" i="12"/>
  <c r="CM189" i="12"/>
  <c r="BM135" i="12"/>
  <c r="BC123" i="12"/>
  <c r="CJ47" i="12"/>
  <c r="BM98" i="12"/>
  <c r="CB25" i="12"/>
  <c r="CJ192" i="12"/>
  <c r="AW44" i="12"/>
  <c r="AR206" i="12"/>
  <c r="AU19" i="12"/>
  <c r="AW50" i="12"/>
  <c r="AQ110" i="12"/>
  <c r="BC28" i="12"/>
  <c r="G232" i="60"/>
  <c r="BO170" i="12"/>
  <c r="E399" i="60"/>
  <c r="AE192" i="12"/>
  <c r="AY118" i="12"/>
  <c r="AS15" i="12"/>
  <c r="BD112" i="12"/>
  <c r="AU102" i="12"/>
  <c r="AF119" i="12"/>
  <c r="AS49" i="12"/>
  <c r="BQ175" i="12"/>
  <c r="BP110" i="12"/>
  <c r="CN120" i="12"/>
  <c r="BP175" i="12"/>
  <c r="AW93" i="12"/>
  <c r="F265" i="60"/>
  <c r="BO194" i="12"/>
  <c r="AF110" i="12"/>
  <c r="AU37" i="12"/>
  <c r="BM202" i="12"/>
  <c r="BM157" i="12"/>
  <c r="BC15" i="12"/>
  <c r="BE192" i="12"/>
  <c r="AR18" i="12"/>
  <c r="AE72" i="12"/>
  <c r="CI152" i="12"/>
  <c r="BC150" i="12"/>
  <c r="AZ98" i="12"/>
  <c r="AW63" i="12"/>
  <c r="CC128" i="12"/>
  <c r="CJ177" i="12"/>
  <c r="CM17" i="12"/>
  <c r="CK87" i="12"/>
  <c r="BP8" i="12"/>
  <c r="BD141" i="12"/>
  <c r="AG172" i="12"/>
  <c r="BP23" i="12"/>
  <c r="G298" i="60"/>
  <c r="G371" i="60"/>
  <c r="AU30" i="12"/>
  <c r="CK140" i="12"/>
  <c r="CN12" i="12"/>
  <c r="AE149" i="12"/>
  <c r="AM172" i="12"/>
  <c r="BL138" i="12"/>
  <c r="G247" i="60"/>
  <c r="AQ80" i="12"/>
  <c r="BO121" i="12"/>
  <c r="BA13" i="12"/>
  <c r="CM181" i="12"/>
  <c r="CM176" i="12"/>
  <c r="AN177" i="12"/>
  <c r="BQ91" i="12"/>
  <c r="CI89" i="12"/>
  <c r="E355" i="60"/>
  <c r="CB48" i="12"/>
  <c r="BM107" i="12"/>
  <c r="AY51" i="12"/>
  <c r="AO147" i="12"/>
  <c r="AW183" i="12"/>
  <c r="AR186" i="12"/>
  <c r="AS166" i="12"/>
  <c r="CI154" i="12"/>
  <c r="BE91" i="12"/>
  <c r="CI141" i="12"/>
  <c r="CJ122" i="12"/>
  <c r="BQ109" i="12"/>
  <c r="AW131" i="12"/>
  <c r="D303" i="60"/>
  <c r="I303" i="60" s="1"/>
  <c r="AY34" i="12"/>
  <c r="BL34" i="12"/>
  <c r="AZ12" i="12"/>
  <c r="G221" i="60"/>
  <c r="CB78" i="12"/>
  <c r="E244" i="60"/>
  <c r="CO138" i="12"/>
  <c r="AR178" i="12"/>
  <c r="AG161" i="12"/>
  <c r="CK77" i="12"/>
  <c r="AZ21" i="12"/>
  <c r="BD80" i="12"/>
  <c r="AQ183" i="12"/>
  <c r="BP92" i="12"/>
  <c r="CN14" i="12"/>
  <c r="BK125" i="12"/>
  <c r="CM177" i="12"/>
  <c r="CL177" i="12" s="1"/>
  <c r="AF91" i="12"/>
  <c r="D296" i="60"/>
  <c r="I296" i="60" s="1"/>
  <c r="G305" i="60"/>
  <c r="F376" i="60"/>
  <c r="AN36" i="12"/>
  <c r="BK100" i="12"/>
  <c r="BQ19" i="12"/>
  <c r="AY90" i="12"/>
  <c r="AM192" i="12"/>
  <c r="AO157" i="12"/>
  <c r="AO164" i="12"/>
  <c r="AE86" i="12"/>
  <c r="BL74" i="12"/>
  <c r="AF117" i="12"/>
  <c r="AN16" i="12"/>
  <c r="AW172" i="12"/>
  <c r="CM120" i="12"/>
  <c r="BM69" i="12"/>
  <c r="CM187" i="12"/>
  <c r="G336" i="60"/>
  <c r="CK18" i="12"/>
  <c r="CK33" i="12"/>
  <c r="BM128" i="12"/>
  <c r="G303" i="60"/>
  <c r="AN201" i="12"/>
  <c r="BM32" i="12"/>
  <c r="CO165" i="12"/>
  <c r="CN113" i="12"/>
  <c r="AZ113" i="12"/>
  <c r="AY121" i="12"/>
  <c r="BL166" i="12"/>
  <c r="AS164" i="12"/>
  <c r="AS200" i="12"/>
  <c r="AO132" i="12"/>
  <c r="BO63" i="12"/>
  <c r="BK195" i="12"/>
  <c r="F315" i="60"/>
  <c r="AN58" i="12"/>
  <c r="BP136" i="12"/>
  <c r="BL110" i="12"/>
  <c r="AE68" i="12"/>
  <c r="CA35" i="12"/>
  <c r="BP131" i="12"/>
  <c r="BO123" i="12"/>
  <c r="CK84" i="12"/>
  <c r="BO51" i="12"/>
  <c r="CB56" i="12"/>
  <c r="AZ128" i="12"/>
  <c r="AO107" i="12"/>
  <c r="BK152" i="12"/>
  <c r="AO154" i="12"/>
  <c r="G264" i="60"/>
  <c r="BE198" i="12"/>
  <c r="I9" i="34"/>
  <c r="AU167" i="12"/>
  <c r="CA41" i="12"/>
  <c r="BQ185" i="12"/>
  <c r="AQ39" i="12"/>
  <c r="CO117" i="12"/>
  <c r="AF173" i="12"/>
  <c r="AF139" i="12"/>
  <c r="BO169" i="12"/>
  <c r="BA190" i="12"/>
  <c r="AS102" i="12"/>
  <c r="AY152" i="12"/>
  <c r="AF182" i="12"/>
  <c r="AR89" i="12"/>
  <c r="AV170" i="12"/>
  <c r="BQ75" i="12"/>
  <c r="CO103" i="12"/>
  <c r="F401" i="60"/>
  <c r="F349" i="60"/>
  <c r="AM153" i="12"/>
  <c r="CN190" i="12"/>
  <c r="BP40" i="12"/>
  <c r="BM161" i="12"/>
  <c r="AN29" i="12"/>
  <c r="AG170" i="12"/>
  <c r="BK185" i="12"/>
  <c r="D382" i="60"/>
  <c r="I382" i="60" s="1"/>
  <c r="AR59" i="12"/>
  <c r="BP163" i="12"/>
  <c r="CJ55" i="12"/>
  <c r="D258" i="60"/>
  <c r="I258" i="60" s="1"/>
  <c r="AS72" i="12"/>
  <c r="AU51" i="12"/>
  <c r="AR45" i="12"/>
  <c r="CC176" i="12"/>
  <c r="CK169" i="12"/>
  <c r="AR24" i="12"/>
  <c r="BQ15" i="12"/>
  <c r="BO65" i="12"/>
  <c r="AS153" i="12"/>
  <c r="AY29" i="12"/>
  <c r="AU89" i="12"/>
  <c r="BK77" i="12"/>
  <c r="CA92" i="12"/>
  <c r="BC88" i="12"/>
  <c r="AM7" i="12"/>
  <c r="CC36" i="12"/>
  <c r="F242" i="60"/>
  <c r="AO158" i="12"/>
  <c r="BA117" i="12"/>
  <c r="BA62" i="12"/>
  <c r="BQ197" i="12"/>
  <c r="BC143" i="12"/>
  <c r="CN154" i="12"/>
  <c r="BK174" i="12"/>
  <c r="CM137" i="12"/>
  <c r="AY75" i="12"/>
  <c r="BP205" i="12"/>
  <c r="CN176" i="12"/>
  <c r="AY174" i="12"/>
  <c r="CN36" i="12"/>
  <c r="G242" i="60"/>
  <c r="AO114" i="12"/>
  <c r="E376" i="60"/>
  <c r="BQ105" i="12"/>
  <c r="AN38" i="12"/>
  <c r="CM127" i="12"/>
  <c r="CL127" i="12" s="1"/>
  <c r="AQ42" i="12"/>
  <c r="AY159" i="12"/>
  <c r="CN130" i="12"/>
  <c r="CK132" i="12"/>
  <c r="BO150" i="12"/>
  <c r="E320" i="60"/>
  <c r="BK113" i="12"/>
  <c r="BP75" i="12"/>
  <c r="CA123" i="12"/>
  <c r="BM55" i="12"/>
  <c r="BE67" i="12"/>
  <c r="CK79" i="12"/>
  <c r="AV108" i="12"/>
  <c r="CJ34" i="12"/>
  <c r="BL63" i="12"/>
  <c r="CA145" i="12"/>
  <c r="AN136" i="12"/>
  <c r="AE197" i="12"/>
  <c r="CJ190" i="12"/>
  <c r="CN127" i="12"/>
  <c r="E389" i="60"/>
  <c r="CJ123" i="12"/>
  <c r="D323" i="60"/>
  <c r="I323" i="60" s="1"/>
  <c r="AY133" i="12"/>
  <c r="CA108" i="12"/>
  <c r="AO49" i="12"/>
  <c r="CM107" i="12"/>
  <c r="BP56" i="12"/>
  <c r="AF100" i="12"/>
  <c r="CI138" i="12"/>
  <c r="AQ179" i="12"/>
  <c r="AU8" i="12"/>
  <c r="F305" i="60"/>
  <c r="CB141" i="12"/>
  <c r="BM102" i="12"/>
  <c r="CJ16" i="12"/>
  <c r="BO92" i="12"/>
  <c r="AY193" i="12"/>
  <c r="F383" i="60"/>
  <c r="CM81" i="12"/>
  <c r="CL81" i="12" s="1"/>
  <c r="CN54" i="12"/>
  <c r="CO98" i="12"/>
  <c r="AV53" i="12"/>
  <c r="AN20" i="12"/>
  <c r="BQ69" i="12"/>
  <c r="CB84" i="12"/>
  <c r="D326" i="60"/>
  <c r="I326" i="60" s="1"/>
  <c r="CK9" i="12"/>
  <c r="AE174" i="12"/>
  <c r="BC68" i="12"/>
  <c r="G362" i="60"/>
  <c r="AV99" i="12"/>
  <c r="D254" i="60"/>
  <c r="I254" i="60" s="1"/>
  <c r="CC116" i="12"/>
  <c r="BC81" i="12"/>
  <c r="AS138" i="12"/>
  <c r="BD91" i="12"/>
  <c r="F355" i="60"/>
  <c r="CM89" i="12"/>
  <c r="AZ94" i="12"/>
  <c r="AY173" i="12"/>
  <c r="BC78" i="12"/>
  <c r="G381" i="60"/>
  <c r="BO178" i="12"/>
  <c r="BE184" i="12"/>
  <c r="CI124" i="12"/>
  <c r="AY151" i="12"/>
  <c r="AY194" i="12"/>
  <c r="AW195" i="12"/>
  <c r="AM54" i="12"/>
  <c r="BD119" i="12"/>
  <c r="AS159" i="12"/>
  <c r="E239" i="60"/>
  <c r="E249" i="60"/>
  <c r="BD147" i="12"/>
  <c r="AG129" i="12"/>
  <c r="AU53" i="12"/>
  <c r="BQ66" i="12"/>
  <c r="CO58" i="12"/>
  <c r="D368" i="60"/>
  <c r="I368" i="60" s="1"/>
  <c r="CB199" i="12"/>
  <c r="AO39" i="12"/>
  <c r="AU190" i="12"/>
  <c r="CM8" i="12"/>
  <c r="BA150" i="12"/>
  <c r="CJ85" i="12"/>
  <c r="AG182" i="12"/>
  <c r="AM36" i="12"/>
  <c r="BL75" i="12"/>
  <c r="BC114" i="12"/>
  <c r="BL203" i="12"/>
  <c r="G324" i="60"/>
  <c r="AN89" i="12"/>
  <c r="BD113" i="12"/>
  <c r="CO26" i="12"/>
  <c r="CC63" i="12"/>
  <c r="AS147" i="12"/>
  <c r="AZ185" i="12"/>
  <c r="E253" i="60"/>
  <c r="BL154" i="12"/>
  <c r="CN63" i="12"/>
  <c r="BM54" i="12"/>
  <c r="BL10" i="12"/>
  <c r="BD165" i="12"/>
  <c r="AV190" i="12"/>
  <c r="BC42" i="12"/>
  <c r="AO63" i="12"/>
  <c r="BO100" i="12"/>
  <c r="AM101" i="12"/>
  <c r="AM37" i="12"/>
  <c r="AN45" i="12"/>
  <c r="CO183" i="12"/>
  <c r="CC35" i="12"/>
  <c r="CM7" i="12"/>
  <c r="AM29" i="12"/>
  <c r="AN67" i="12"/>
  <c r="E257" i="60"/>
  <c r="BO93" i="12"/>
  <c r="CC105" i="12"/>
  <c r="CB106" i="12"/>
  <c r="AU96" i="12"/>
  <c r="CI97" i="12"/>
  <c r="F380" i="60"/>
  <c r="AQ78" i="12"/>
  <c r="BE150" i="12"/>
  <c r="AG173" i="12"/>
  <c r="AM154" i="12"/>
  <c r="BP103" i="12"/>
  <c r="AR92" i="12"/>
  <c r="E363" i="60"/>
  <c r="AM15" i="12"/>
  <c r="CM178" i="12"/>
  <c r="BP120" i="12"/>
  <c r="CJ142" i="12"/>
  <c r="H18" i="34"/>
  <c r="AZ150" i="12"/>
  <c r="BM48" i="12"/>
  <c r="CA42" i="12"/>
  <c r="AZ32" i="12"/>
  <c r="E366" i="60"/>
  <c r="CK98" i="12"/>
  <c r="AO99" i="12"/>
  <c r="AN194" i="12"/>
  <c r="F232" i="60"/>
  <c r="BK74" i="12"/>
  <c r="CI24" i="12"/>
  <c r="AZ187" i="12"/>
  <c r="E325" i="60"/>
  <c r="CC57" i="12"/>
  <c r="CN81" i="12"/>
  <c r="G405" i="60"/>
  <c r="D363" i="60"/>
  <c r="I363" i="60" s="1"/>
  <c r="BK159" i="12"/>
  <c r="AN173" i="12"/>
  <c r="E415" i="60"/>
  <c r="D247" i="60"/>
  <c r="I247" i="60" s="1"/>
  <c r="AY48" i="12"/>
  <c r="CN182" i="12"/>
  <c r="CO176" i="12"/>
  <c r="BK20" i="12"/>
  <c r="CI155" i="12"/>
  <c r="AN56" i="12"/>
  <c r="BA108" i="12"/>
  <c r="CA197" i="12"/>
  <c r="BQ129" i="12"/>
  <c r="BE68" i="12"/>
  <c r="AM168" i="12"/>
  <c r="BM78" i="12"/>
  <c r="CN115" i="12"/>
  <c r="BQ97" i="12"/>
  <c r="AQ115" i="12"/>
  <c r="CI78" i="12"/>
  <c r="AU34" i="12"/>
  <c r="AS131" i="12"/>
  <c r="E310" i="60"/>
  <c r="CK48" i="12"/>
  <c r="AN37" i="12"/>
  <c r="AY144" i="12"/>
  <c r="AU118" i="12"/>
  <c r="BL20" i="12"/>
  <c r="BA19" i="12"/>
  <c r="AZ104" i="12"/>
  <c r="AO119" i="12"/>
  <c r="CK151" i="12"/>
  <c r="CK128" i="12"/>
  <c r="G292" i="60"/>
  <c r="AN189" i="12"/>
  <c r="CB166" i="12"/>
  <c r="AQ98" i="12"/>
  <c r="E407" i="60"/>
  <c r="BK92" i="12"/>
  <c r="F263" i="60"/>
  <c r="CI194" i="12"/>
  <c r="BE174" i="12"/>
  <c r="G235" i="60"/>
  <c r="CO64" i="12"/>
  <c r="BC58" i="12"/>
  <c r="AY182" i="12"/>
  <c r="CJ167" i="12"/>
  <c r="BP157" i="12"/>
  <c r="BE37" i="12"/>
  <c r="AM126" i="12"/>
  <c r="AM18" i="12"/>
  <c r="CO148" i="12"/>
  <c r="AZ60" i="12"/>
  <c r="CM133" i="12"/>
  <c r="AS144" i="12"/>
  <c r="CC109" i="12"/>
  <c r="BA100" i="12"/>
  <c r="AS84" i="12"/>
  <c r="CJ26" i="12"/>
  <c r="G243" i="60"/>
  <c r="AW111" i="12"/>
  <c r="BK18" i="12"/>
  <c r="BC129" i="12"/>
  <c r="BA16" i="12"/>
  <c r="AQ166" i="12"/>
  <c r="AZ138" i="12"/>
  <c r="AR204" i="12"/>
  <c r="AY28" i="12"/>
  <c r="CN124" i="12"/>
  <c r="AQ129" i="12"/>
  <c r="BC152" i="12"/>
  <c r="E403" i="60"/>
  <c r="AU49" i="12"/>
  <c r="G302" i="60"/>
  <c r="CC100" i="12"/>
  <c r="BE54" i="12"/>
  <c r="AM112" i="12"/>
  <c r="BQ187" i="12"/>
  <c r="CJ70" i="12"/>
  <c r="CK27" i="12"/>
  <c r="BC127" i="12"/>
  <c r="BP17" i="12"/>
  <c r="CI96" i="12"/>
  <c r="BA95" i="12"/>
  <c r="AO16" i="12"/>
  <c r="BD84" i="12"/>
  <c r="BK190" i="12"/>
  <c r="BE183" i="12"/>
  <c r="BE123" i="12"/>
  <c r="CA184" i="12"/>
  <c r="BP159" i="12"/>
  <c r="CB119" i="12"/>
  <c r="CA68" i="12"/>
  <c r="CJ22" i="12"/>
  <c r="CB192" i="12"/>
  <c r="AZ41" i="12"/>
  <c r="BC18" i="12"/>
  <c r="E294" i="60"/>
  <c r="G299" i="60"/>
  <c r="BD85" i="12"/>
  <c r="E344" i="60"/>
  <c r="BP191" i="12"/>
  <c r="CK62" i="12"/>
  <c r="AU200" i="12"/>
  <c r="BD44" i="12"/>
  <c r="BA69" i="12"/>
  <c r="AG181" i="12"/>
  <c r="AS32" i="12"/>
  <c r="AG193" i="12"/>
  <c r="BO185" i="12"/>
  <c r="CO70" i="12"/>
  <c r="CN84" i="12"/>
  <c r="D361" i="60"/>
  <c r="I361" i="60" s="1"/>
  <c r="AY95" i="12"/>
  <c r="CI125" i="12"/>
  <c r="CB170" i="12"/>
  <c r="BL24" i="12"/>
  <c r="CA169" i="12"/>
  <c r="AG206" i="12"/>
  <c r="BD70" i="12"/>
  <c r="CO192" i="12"/>
  <c r="CK46" i="12"/>
  <c r="CN184" i="12"/>
  <c r="AN129" i="12"/>
  <c r="BE153" i="12"/>
  <c r="CO95" i="12"/>
  <c r="AS106" i="12"/>
  <c r="AZ168" i="12"/>
  <c r="BA200" i="12"/>
  <c r="D385" i="60"/>
  <c r="I385" i="60" s="1"/>
  <c r="AV111" i="12"/>
  <c r="BQ148" i="12"/>
  <c r="BL18" i="12"/>
  <c r="AR103" i="12"/>
  <c r="D238" i="60"/>
  <c r="I238" i="60" s="1"/>
  <c r="BQ135" i="12"/>
  <c r="AM206" i="12"/>
  <c r="BD45" i="12"/>
  <c r="BA80" i="12"/>
  <c r="CK203" i="12"/>
  <c r="AS45" i="12"/>
  <c r="BP59" i="12"/>
  <c r="BE108" i="12"/>
  <c r="CC22" i="12"/>
  <c r="BQ151" i="12"/>
  <c r="AM86" i="12"/>
  <c r="CO63" i="12"/>
  <c r="AE179" i="12"/>
  <c r="CN181" i="12"/>
  <c r="AQ34" i="12"/>
  <c r="BL44" i="12"/>
  <c r="CC190" i="12"/>
  <c r="AR157" i="12"/>
  <c r="AM197" i="12"/>
  <c r="CO108" i="12"/>
  <c r="AU28" i="12"/>
  <c r="AV84" i="12"/>
  <c r="AS99" i="12"/>
  <c r="BD201" i="12"/>
  <c r="AS115" i="12"/>
  <c r="BC11" i="12"/>
  <c r="CM80" i="12"/>
  <c r="CI44" i="12"/>
  <c r="BP46" i="12"/>
  <c r="E339" i="60"/>
  <c r="BL186" i="12"/>
  <c r="G345" i="60"/>
  <c r="AQ47" i="12"/>
  <c r="AW123" i="12"/>
  <c r="AW58" i="12"/>
  <c r="AV27" i="12"/>
  <c r="CB83" i="12"/>
  <c r="F370" i="60"/>
  <c r="BE154" i="12"/>
  <c r="AW141" i="12"/>
  <c r="AS125" i="12"/>
  <c r="AV132" i="12"/>
  <c r="D279" i="60"/>
  <c r="I279" i="60" s="1"/>
  <c r="AZ69" i="12"/>
  <c r="BD57" i="12"/>
  <c r="CB100" i="12"/>
  <c r="CA202" i="12"/>
  <c r="CI205" i="12"/>
  <c r="CN121" i="12"/>
  <c r="BO78" i="12"/>
  <c r="CN23" i="12"/>
  <c r="AS28" i="12"/>
  <c r="AY148" i="12"/>
  <c r="AO112" i="12"/>
  <c r="D346" i="60"/>
  <c r="I346" i="60" s="1"/>
  <c r="CA125" i="12"/>
  <c r="AY43" i="12"/>
  <c r="CJ53" i="12"/>
  <c r="BL57" i="12"/>
  <c r="BM40" i="12"/>
  <c r="CI183" i="12"/>
  <c r="CO36" i="12"/>
  <c r="AV112" i="12"/>
  <c r="CJ164" i="12"/>
  <c r="BL115" i="12"/>
  <c r="E226" i="60"/>
  <c r="BD61" i="12"/>
  <c r="AQ43" i="12"/>
  <c r="CM87" i="12"/>
  <c r="G225" i="60"/>
  <c r="AR169" i="12"/>
  <c r="AS56" i="12"/>
  <c r="BK153" i="12"/>
  <c r="AQ44" i="12"/>
  <c r="AW146" i="12"/>
  <c r="AW72" i="12"/>
  <c r="AV75" i="12"/>
  <c r="BM182" i="12"/>
  <c r="BE181" i="12"/>
  <c r="CI74" i="12"/>
  <c r="AZ89" i="12"/>
  <c r="CN203" i="12"/>
  <c r="CJ95" i="12"/>
  <c r="E306" i="60"/>
  <c r="CK20" i="12"/>
  <c r="G289" i="60"/>
  <c r="AM60" i="12"/>
  <c r="AW170" i="12"/>
  <c r="AM87" i="12"/>
  <c r="D384" i="60"/>
  <c r="I384" i="60" s="1"/>
  <c r="CK95" i="12"/>
  <c r="BK170" i="12"/>
  <c r="D394" i="60"/>
  <c r="I394" i="60" s="1"/>
  <c r="AV151" i="12"/>
  <c r="AN133" i="12"/>
  <c r="F368" i="60"/>
  <c r="BC20" i="12"/>
  <c r="AG179" i="12"/>
  <c r="AW101" i="12"/>
  <c r="AR21" i="12"/>
  <c r="AZ129" i="12"/>
  <c r="E409" i="60"/>
  <c r="BP108" i="12"/>
  <c r="CA22" i="12"/>
  <c r="CC91" i="12"/>
  <c r="AS152" i="12"/>
  <c r="BE203" i="12"/>
  <c r="AQ56" i="12"/>
  <c r="CB191" i="12"/>
  <c r="CM204" i="12"/>
  <c r="AE151" i="12"/>
  <c r="F307" i="60"/>
  <c r="AQ190" i="12"/>
  <c r="CM103" i="12"/>
  <c r="CI181" i="12"/>
  <c r="BQ182" i="12"/>
  <c r="CO78" i="12"/>
  <c r="CB18" i="12"/>
  <c r="CM200" i="12"/>
  <c r="CI130" i="12"/>
  <c r="AN184" i="12"/>
  <c r="AM77" i="12"/>
  <c r="F228" i="60"/>
  <c r="AO74" i="12"/>
  <c r="G387" i="60"/>
  <c r="BE122" i="12"/>
  <c r="AW196" i="12"/>
  <c r="BK27" i="12"/>
  <c r="E396" i="60"/>
  <c r="G360" i="60"/>
  <c r="CM140" i="12"/>
  <c r="CO206" i="12"/>
  <c r="AF198" i="12"/>
  <c r="AV204" i="12"/>
  <c r="CK47" i="12"/>
  <c r="CN70" i="12"/>
  <c r="AU120" i="12"/>
  <c r="CB125" i="12"/>
  <c r="AN199" i="12"/>
  <c r="AN114" i="12"/>
  <c r="AV71" i="12"/>
  <c r="CN165" i="12"/>
  <c r="CO170" i="12"/>
  <c r="BM147" i="12"/>
  <c r="CJ182" i="12"/>
  <c r="BO138" i="12"/>
  <c r="BE163" i="12"/>
  <c r="CI128" i="12"/>
  <c r="E319" i="60"/>
  <c r="BC109" i="12"/>
  <c r="AS139" i="12"/>
  <c r="CO190" i="12"/>
  <c r="BA127" i="12"/>
  <c r="AG121" i="12"/>
  <c r="BE195" i="12"/>
  <c r="BM42" i="12"/>
  <c r="AW83" i="12"/>
  <c r="BO74" i="12"/>
  <c r="AM178" i="12"/>
  <c r="AZ158" i="12"/>
  <c r="AU194" i="12"/>
  <c r="AU155" i="12"/>
  <c r="G245" i="60"/>
  <c r="BL29" i="12"/>
  <c r="AV129" i="12"/>
  <c r="BK150" i="12"/>
  <c r="AV179" i="12"/>
  <c r="CK118" i="12"/>
  <c r="AR179" i="12"/>
  <c r="AS113" i="12"/>
  <c r="CN31" i="12"/>
  <c r="AG96" i="12"/>
  <c r="AE106" i="12"/>
  <c r="CN53" i="12"/>
  <c r="D338" i="60"/>
  <c r="I338" i="60" s="1"/>
  <c r="BO34" i="12"/>
  <c r="BP124" i="12"/>
  <c r="BC117" i="12"/>
  <c r="BA181" i="12"/>
  <c r="CM158" i="12"/>
  <c r="G343" i="60"/>
  <c r="AG88" i="12"/>
  <c r="BD17" i="12"/>
  <c r="AR144" i="12"/>
  <c r="CA168" i="12"/>
  <c r="F358" i="60"/>
  <c r="AQ195" i="12"/>
  <c r="BL145" i="12"/>
  <c r="AU123" i="12"/>
  <c r="F363" i="60"/>
  <c r="AS172" i="12"/>
  <c r="BL51" i="12"/>
  <c r="F283" i="60"/>
  <c r="BO14" i="12"/>
  <c r="CK112" i="12"/>
  <c r="AW114" i="12"/>
  <c r="BA125" i="12"/>
  <c r="CB160" i="12"/>
  <c r="CM9" i="12"/>
  <c r="AN96" i="12"/>
  <c r="CA122" i="12"/>
  <c r="AO170" i="12"/>
  <c r="G254" i="60"/>
  <c r="AO202" i="12"/>
  <c r="BQ203" i="12"/>
  <c r="AU134" i="12"/>
  <c r="BP30" i="12"/>
  <c r="AO186" i="12"/>
  <c r="AV101" i="12"/>
  <c r="BA70" i="12"/>
  <c r="BA135" i="12"/>
  <c r="CC122" i="12"/>
  <c r="CJ199" i="12"/>
  <c r="AY70" i="12"/>
  <c r="I8" i="34"/>
  <c r="CM84" i="12"/>
  <c r="AY22" i="12"/>
  <c r="AY103" i="12"/>
  <c r="E293" i="60"/>
  <c r="CA87" i="12"/>
  <c r="CC185" i="12"/>
  <c r="BE19" i="12"/>
  <c r="CB85" i="12"/>
  <c r="BA17" i="12"/>
  <c r="F398" i="60"/>
  <c r="BM26" i="12"/>
  <c r="AU110" i="12"/>
  <c r="AQ12" i="12"/>
  <c r="AO96" i="12"/>
  <c r="BD13" i="12"/>
  <c r="AE202" i="12"/>
  <c r="D308" i="60"/>
  <c r="I308" i="60" s="1"/>
  <c r="CN199" i="12"/>
  <c r="BO26" i="12"/>
  <c r="AS114" i="12"/>
  <c r="AE145" i="12"/>
  <c r="CB108" i="12"/>
  <c r="E228" i="60"/>
  <c r="BO167" i="12"/>
  <c r="AZ34" i="12"/>
  <c r="BQ201" i="12"/>
  <c r="CO141" i="12"/>
  <c r="AY167" i="12"/>
  <c r="CK139" i="12"/>
  <c r="AQ105" i="12"/>
  <c r="AE70" i="12"/>
  <c r="G399" i="60"/>
  <c r="BA12" i="12"/>
  <c r="AY72" i="12"/>
  <c r="AO79" i="12"/>
  <c r="AW30" i="12"/>
  <c r="CA133" i="12"/>
  <c r="CI62" i="12"/>
  <c r="BC76" i="12"/>
  <c r="BE69" i="12"/>
  <c r="CI115" i="12"/>
  <c r="BQ181" i="12"/>
  <c r="CN140" i="12"/>
  <c r="BK99" i="12"/>
  <c r="AM14" i="12"/>
  <c r="AG80" i="12"/>
  <c r="BC118" i="12"/>
  <c r="CM202" i="12"/>
  <c r="BM153" i="12"/>
  <c r="BA21" i="12"/>
  <c r="AV153" i="12"/>
  <c r="AO41" i="12"/>
  <c r="AM175" i="12"/>
  <c r="BD50" i="12"/>
  <c r="E368" i="60"/>
  <c r="D405" i="60"/>
  <c r="I405" i="60" s="1"/>
  <c r="AO27" i="12"/>
  <c r="E315" i="60"/>
  <c r="G361" i="60"/>
  <c r="AG82" i="12"/>
  <c r="CA157" i="12"/>
  <c r="AO17" i="12"/>
  <c r="AR15" i="12"/>
  <c r="AF70" i="12"/>
  <c r="F334" i="60"/>
  <c r="AO45" i="12"/>
  <c r="CK164" i="12"/>
  <c r="BL33" i="12"/>
  <c r="F308" i="60"/>
  <c r="BE156" i="12"/>
  <c r="CC203" i="12"/>
  <c r="CI111" i="12"/>
  <c r="AQ155" i="12"/>
  <c r="BO18" i="12"/>
  <c r="CC77" i="12"/>
  <c r="BO149" i="12"/>
  <c r="AZ112" i="12"/>
  <c r="BD59" i="12"/>
  <c r="CN183" i="12"/>
  <c r="BQ144" i="12"/>
  <c r="BE189" i="12"/>
  <c r="AG118" i="12"/>
  <c r="CJ104" i="12"/>
  <c r="AQ18" i="12"/>
  <c r="CI161" i="12"/>
  <c r="BO199" i="12"/>
  <c r="AZ121" i="12"/>
  <c r="AM184" i="12"/>
  <c r="G244" i="60"/>
  <c r="BK175" i="12"/>
  <c r="BE51" i="12"/>
  <c r="AS119" i="12"/>
  <c r="D229" i="60"/>
  <c r="I229" i="60" s="1"/>
  <c r="CM98" i="12"/>
  <c r="AM115" i="12"/>
  <c r="BM175" i="12"/>
  <c r="AY204" i="12"/>
  <c r="AY98" i="12"/>
  <c r="AE193" i="12"/>
  <c r="CJ195" i="12"/>
  <c r="BQ94" i="12"/>
  <c r="CN198" i="12"/>
  <c r="E378" i="60"/>
  <c r="AZ7" i="12"/>
  <c r="BC159" i="12"/>
  <c r="CI104" i="12"/>
  <c r="BL126" i="12"/>
  <c r="CB117" i="12"/>
  <c r="CC137" i="12"/>
  <c r="AG103" i="12"/>
  <c r="CM70" i="12"/>
  <c r="AE80" i="12"/>
  <c r="BP161" i="12"/>
  <c r="BD77" i="12"/>
  <c r="CC45" i="12"/>
  <c r="BA76" i="12"/>
  <c r="CN171" i="12"/>
  <c r="AS194" i="12"/>
  <c r="F360" i="60"/>
  <c r="BC50" i="12"/>
  <c r="BO183" i="12"/>
  <c r="AW107" i="12"/>
  <c r="CB63" i="12"/>
  <c r="BA179" i="12"/>
  <c r="G301" i="60"/>
  <c r="AE150" i="12"/>
  <c r="BC130" i="12"/>
  <c r="D379" i="60"/>
  <c r="I379" i="60" s="1"/>
  <c r="AV11" i="12"/>
  <c r="BD103" i="12"/>
  <c r="AS52" i="12"/>
  <c r="AS90" i="12"/>
  <c r="CJ88" i="12"/>
  <c r="G353" i="60"/>
  <c r="CN167" i="12"/>
  <c r="AN121" i="12"/>
  <c r="AM104" i="12"/>
  <c r="AU195" i="12"/>
  <c r="AW84" i="12"/>
  <c r="AW52" i="12"/>
  <c r="CA58" i="12"/>
  <c r="BQ163" i="12"/>
  <c r="AZ99" i="12"/>
  <c r="AU77" i="12"/>
  <c r="AG91" i="12"/>
  <c r="AV12" i="12"/>
  <c r="BP47" i="12"/>
  <c r="CC188" i="12"/>
  <c r="E377" i="60"/>
  <c r="BP129" i="12"/>
  <c r="CA70" i="12"/>
  <c r="AM82" i="12"/>
  <c r="E391" i="60"/>
  <c r="F290" i="60"/>
  <c r="AM11" i="12"/>
  <c r="AM52" i="12"/>
  <c r="AU161" i="12"/>
  <c r="AN9" i="12"/>
  <c r="BM61" i="12"/>
  <c r="AF85" i="12"/>
  <c r="AN125" i="12"/>
  <c r="AN118" i="12"/>
  <c r="CI157" i="12"/>
  <c r="AZ204" i="12"/>
  <c r="BE38" i="12"/>
  <c r="AQ92" i="12"/>
  <c r="CM192" i="12"/>
  <c r="CC170" i="12"/>
  <c r="CA82" i="12"/>
  <c r="AV154" i="12"/>
  <c r="AQ84" i="12"/>
  <c r="BC85" i="12"/>
  <c r="AN75" i="12"/>
  <c r="AG85" i="12"/>
  <c r="CI108" i="12"/>
  <c r="F218" i="60"/>
  <c r="AQ191" i="12"/>
  <c r="F357" i="60"/>
  <c r="CM51" i="12"/>
  <c r="CK136" i="12"/>
  <c r="AY183" i="12"/>
  <c r="CO7" i="12"/>
  <c r="AW88" i="12"/>
  <c r="CJ180" i="12"/>
  <c r="AZ191" i="12"/>
  <c r="AO56" i="12"/>
  <c r="D335" i="60"/>
  <c r="I335" i="60" s="1"/>
  <c r="AV183" i="12"/>
  <c r="CB175" i="12"/>
  <c r="AW205" i="12"/>
  <c r="AS94" i="12"/>
  <c r="CI80" i="12"/>
  <c r="G267" i="60"/>
  <c r="CA193" i="12"/>
  <c r="CI127" i="12"/>
  <c r="BK182" i="12"/>
  <c r="CN141" i="12"/>
  <c r="AY69" i="12"/>
  <c r="AR80" i="12"/>
  <c r="F259" i="60"/>
  <c r="BO73" i="12"/>
  <c r="G266" i="60"/>
  <c r="AN111" i="12"/>
  <c r="CO167" i="12"/>
  <c r="BE155" i="12"/>
  <c r="BD23" i="12"/>
  <c r="CC108" i="12"/>
  <c r="CK70" i="12"/>
  <c r="E317" i="60"/>
  <c r="CC64" i="12"/>
  <c r="AQ108" i="12"/>
  <c r="AF194" i="12"/>
  <c r="G291" i="60"/>
  <c r="BK32" i="12"/>
  <c r="BQ103" i="12"/>
  <c r="G284" i="60"/>
  <c r="BE132" i="12"/>
  <c r="CN185" i="12"/>
  <c r="AQ70" i="12"/>
  <c r="BM199" i="12"/>
  <c r="AM179" i="12"/>
  <c r="BP74" i="12"/>
  <c r="AS161" i="12"/>
  <c r="BM117" i="12"/>
  <c r="CC197" i="12"/>
  <c r="F238" i="60"/>
  <c r="BO114" i="12"/>
  <c r="E353" i="60"/>
  <c r="AZ181" i="12"/>
  <c r="CO41" i="12"/>
  <c r="BO116" i="12"/>
  <c r="BK106" i="12"/>
  <c r="BM136" i="12"/>
  <c r="AR134" i="12"/>
  <c r="BK205" i="12"/>
  <c r="CO173" i="12"/>
  <c r="BE199" i="12"/>
  <c r="BE148" i="12"/>
  <c r="AR53" i="12"/>
  <c r="AR57" i="12"/>
  <c r="AW18" i="12"/>
  <c r="AM150" i="12"/>
  <c r="BP12" i="12"/>
  <c r="CA141" i="12"/>
  <c r="AO40" i="12"/>
  <c r="AW23" i="12"/>
  <c r="E334" i="60"/>
  <c r="CO131" i="12"/>
  <c r="BM70" i="12"/>
  <c r="AY158" i="12"/>
  <c r="CJ116" i="12"/>
  <c r="CB11" i="12"/>
  <c r="CN112" i="12"/>
  <c r="AU183" i="12"/>
  <c r="D352" i="60"/>
  <c r="I352" i="60" s="1"/>
  <c r="AS198" i="12"/>
  <c r="BA147" i="12"/>
  <c r="CI98" i="12"/>
  <c r="CI76" i="12"/>
  <c r="BE107" i="12"/>
  <c r="E284" i="60"/>
  <c r="BE121" i="12"/>
  <c r="AW92" i="12"/>
  <c r="AG104" i="12"/>
  <c r="AM181" i="12"/>
  <c r="BO85" i="12"/>
  <c r="CC111" i="12"/>
  <c r="CC71" i="12"/>
  <c r="AG100" i="12"/>
  <c r="BO22" i="12"/>
  <c r="BE161" i="12"/>
  <c r="CI173" i="12"/>
  <c r="CJ196" i="12"/>
  <c r="E266" i="60"/>
  <c r="CK197" i="12"/>
  <c r="AG151" i="12"/>
  <c r="AR64" i="12"/>
  <c r="BP71" i="12"/>
  <c r="AF183" i="12"/>
  <c r="BA57" i="12"/>
  <c r="AS75" i="12"/>
  <c r="CM24" i="12"/>
  <c r="CL185" i="12" s="1"/>
  <c r="CC96" i="12"/>
  <c r="E261" i="60"/>
  <c r="D321" i="60"/>
  <c r="I321" i="60" s="1"/>
  <c r="CM14" i="12"/>
  <c r="G278" i="60"/>
  <c r="CM61" i="12"/>
  <c r="BL77" i="12"/>
  <c r="D401" i="60"/>
  <c r="I401" i="60" s="1"/>
  <c r="BC172" i="12"/>
  <c r="BQ124" i="12"/>
  <c r="BA88" i="12"/>
  <c r="AG101" i="12"/>
  <c r="BP123" i="12"/>
  <c r="AS128" i="12"/>
  <c r="G227" i="60"/>
  <c r="AE114" i="12"/>
  <c r="BK37" i="12"/>
  <c r="AY65" i="12"/>
  <c r="BL94" i="12"/>
  <c r="CC29" i="12"/>
  <c r="D216" i="60"/>
  <c r="I216" i="60" s="1"/>
  <c r="BA94" i="12"/>
  <c r="AS170" i="12"/>
  <c r="CM171" i="12"/>
  <c r="CL171" i="12" s="1"/>
  <c r="BP19" i="12"/>
  <c r="BL100" i="12"/>
  <c r="AV91" i="12"/>
  <c r="AU82" i="12"/>
  <c r="CA174" i="12"/>
  <c r="AG139" i="12"/>
  <c r="D406" i="60"/>
  <c r="I406" i="60" s="1"/>
  <c r="AY196" i="12"/>
  <c r="AM38" i="12"/>
  <c r="AW51" i="12"/>
  <c r="F299" i="60"/>
  <c r="AF107" i="12"/>
  <c r="BP182" i="12"/>
  <c r="F244" i="60"/>
  <c r="AY78" i="12"/>
  <c r="AO88" i="12"/>
  <c r="AE126" i="12"/>
  <c r="AZ192" i="12"/>
  <c r="BM22" i="12"/>
  <c r="AV95" i="12"/>
  <c r="BQ190" i="12"/>
  <c r="CM52" i="12"/>
  <c r="CO75" i="12"/>
  <c r="BK204" i="12"/>
  <c r="CC61" i="12"/>
  <c r="D293" i="60"/>
  <c r="I293" i="60" s="1"/>
  <c r="CC145" i="12"/>
  <c r="AS202" i="12"/>
  <c r="AY179" i="12"/>
  <c r="AV109" i="12"/>
  <c r="BP38" i="12"/>
  <c r="AU133" i="12"/>
  <c r="BC83" i="12"/>
  <c r="AU20" i="12"/>
  <c r="CK147" i="12"/>
  <c r="AR88" i="12"/>
  <c r="AV136" i="12"/>
  <c r="BC79" i="12"/>
  <c r="F325" i="60"/>
  <c r="AN200" i="12"/>
  <c r="CO52" i="12"/>
  <c r="BD34" i="12"/>
  <c r="AV50" i="12"/>
  <c r="BQ45" i="12"/>
  <c r="AZ90" i="12"/>
  <c r="F344" i="60"/>
  <c r="F342" i="60"/>
  <c r="BL103" i="12"/>
  <c r="AM147" i="12"/>
  <c r="AO116" i="12"/>
  <c r="CB197" i="12"/>
  <c r="F286" i="60"/>
  <c r="BO180" i="12"/>
  <c r="BC94" i="12"/>
  <c r="BE44" i="12"/>
  <c r="AQ152" i="12"/>
  <c r="CJ54" i="12"/>
  <c r="CA139" i="12"/>
  <c r="AM166" i="12"/>
  <c r="BC120" i="12"/>
  <c r="BA204" i="12"/>
  <c r="CA25" i="12"/>
  <c r="BL148" i="12"/>
  <c r="BK151" i="12"/>
  <c r="CM101" i="12"/>
  <c r="CB120" i="12"/>
  <c r="AY14" i="12"/>
  <c r="AW56" i="12"/>
  <c r="BA155" i="12"/>
  <c r="BQ27" i="12"/>
  <c r="CJ94" i="12"/>
  <c r="CK125" i="12"/>
  <c r="CI13" i="12"/>
  <c r="D234" i="60"/>
  <c r="I234" i="60" s="1"/>
  <c r="E340" i="60"/>
  <c r="AF196" i="12"/>
  <c r="AQ173" i="12"/>
  <c r="CO196" i="12"/>
  <c r="BE50" i="12"/>
  <c r="AW8" i="12"/>
  <c r="CA36" i="12"/>
  <c r="AV62" i="12"/>
  <c r="CC20" i="12"/>
  <c r="BM96" i="12"/>
  <c r="BL65" i="12"/>
  <c r="BQ60" i="12"/>
  <c r="BC102" i="12"/>
  <c r="BC116" i="12"/>
  <c r="AS134" i="12"/>
  <c r="BK58" i="12"/>
  <c r="BL158" i="12"/>
  <c r="AR147" i="12"/>
  <c r="AN169" i="12"/>
  <c r="AQ61" i="12"/>
  <c r="AS70" i="12"/>
  <c r="AS124" i="12"/>
  <c r="AN76" i="12"/>
  <c r="CI119" i="12"/>
  <c r="CJ181" i="12"/>
  <c r="BM204" i="12"/>
  <c r="AO123" i="12"/>
  <c r="BP45" i="12"/>
  <c r="AU94" i="12"/>
  <c r="AV67" i="12"/>
  <c r="BM126" i="12"/>
  <c r="F258" i="60"/>
  <c r="CI192" i="12"/>
  <c r="G228" i="60"/>
  <c r="BO21" i="12"/>
  <c r="BK36" i="12"/>
  <c r="CN142" i="12"/>
  <c r="AQ26" i="12"/>
  <c r="AQ31" i="12"/>
  <c r="AV85" i="12"/>
  <c r="BM13" i="12"/>
  <c r="BM95" i="12"/>
  <c r="AQ116" i="12"/>
  <c r="AU84" i="12"/>
  <c r="AO38" i="12"/>
  <c r="G216" i="60"/>
  <c r="CI20" i="12"/>
  <c r="CK42" i="12"/>
  <c r="G270" i="60"/>
  <c r="CI64" i="12"/>
  <c r="AG178" i="12"/>
  <c r="AR73" i="12"/>
  <c r="CM193" i="12"/>
  <c r="AZ176" i="12"/>
  <c r="BL66" i="12"/>
  <c r="AZ30" i="12"/>
  <c r="BP138" i="12"/>
  <c r="CA105" i="12"/>
  <c r="AE125" i="12"/>
  <c r="F389" i="60"/>
  <c r="BQ88" i="12"/>
  <c r="CN162" i="12"/>
  <c r="D255" i="60"/>
  <c r="I255" i="60" s="1"/>
  <c r="AZ84" i="12"/>
  <c r="AQ85" i="12"/>
  <c r="CC89" i="12"/>
  <c r="AO206" i="12"/>
  <c r="BQ152" i="12"/>
  <c r="CB62" i="12"/>
  <c r="AM45" i="12"/>
  <c r="AE182" i="12"/>
  <c r="CN134" i="12"/>
  <c r="AU186" i="12"/>
  <c r="E221" i="60"/>
  <c r="AQ170" i="12"/>
  <c r="CN187" i="12"/>
  <c r="AF150" i="12"/>
  <c r="AF172" i="12"/>
  <c r="BP95" i="12"/>
  <c r="CA44" i="12"/>
  <c r="AW112" i="12"/>
  <c r="AF80" i="12"/>
  <c r="BO103" i="12"/>
  <c r="E338" i="60"/>
  <c r="BQ82" i="12"/>
  <c r="BK42" i="12"/>
  <c r="BL204" i="12"/>
  <c r="G394" i="60"/>
  <c r="G372" i="60"/>
  <c r="AU75" i="12"/>
  <c r="CI191" i="12"/>
  <c r="AE115" i="12"/>
  <c r="AO58" i="12"/>
  <c r="AV19" i="12"/>
  <c r="BE32" i="12"/>
  <c r="BD196" i="12"/>
  <c r="BC106" i="12"/>
  <c r="D281" i="60"/>
  <c r="I281" i="60" s="1"/>
  <c r="BO9" i="12"/>
  <c r="BO75" i="12"/>
  <c r="CO123" i="12"/>
  <c r="CA81" i="12"/>
  <c r="BC49" i="12"/>
  <c r="CA69" i="12"/>
  <c r="BQ165" i="12"/>
  <c r="BE182" i="12"/>
  <c r="BP190" i="12"/>
  <c r="CJ112" i="12"/>
  <c r="AZ50" i="12"/>
  <c r="AV135" i="12"/>
  <c r="BL197" i="12"/>
  <c r="H15" i="34"/>
  <c r="AV106" i="12"/>
  <c r="D393" i="60"/>
  <c r="I393" i="60" s="1"/>
  <c r="G275" i="60"/>
  <c r="CK65" i="12"/>
  <c r="CN204" i="12"/>
  <c r="BA184" i="12"/>
  <c r="D354" i="60"/>
  <c r="I354" i="60" s="1"/>
  <c r="AM107" i="12"/>
  <c r="AZ97" i="12"/>
  <c r="BP11" i="12"/>
  <c r="AV162" i="12"/>
  <c r="AF149" i="12"/>
  <c r="CB138" i="12"/>
  <c r="AV139" i="12"/>
  <c r="BL139" i="12"/>
  <c r="CM146" i="12"/>
  <c r="AM27" i="12"/>
  <c r="AV152" i="12"/>
  <c r="AQ95" i="12"/>
  <c r="CO15" i="12"/>
  <c r="AY130" i="12"/>
  <c r="BK25" i="12"/>
  <c r="F381" i="60"/>
  <c r="AM152" i="12"/>
  <c r="AQ186" i="12"/>
  <c r="AQ102" i="12"/>
  <c r="AW147" i="12"/>
  <c r="BM73" i="12"/>
  <c r="CA49" i="12"/>
  <c r="CN37" i="12"/>
  <c r="AU79" i="12"/>
  <c r="AO8" i="12"/>
  <c r="AU101" i="12"/>
  <c r="AY168" i="12"/>
  <c r="BM65" i="12"/>
  <c r="CA183" i="12"/>
  <c r="AS196" i="12"/>
  <c r="AR161" i="12"/>
  <c r="AW176" i="12"/>
  <c r="BD140" i="12"/>
  <c r="AR184" i="12"/>
  <c r="BL54" i="12"/>
  <c r="AV61" i="12"/>
  <c r="BO200" i="12"/>
  <c r="CM131" i="12"/>
  <c r="E251" i="60"/>
  <c r="CJ45" i="12"/>
  <c r="BP140" i="12"/>
  <c r="CJ118" i="12"/>
  <c r="BK95" i="12"/>
  <c r="D334" i="60"/>
  <c r="I334" i="60" s="1"/>
  <c r="CB71" i="12"/>
  <c r="BO129" i="12"/>
  <c r="BD136" i="12"/>
  <c r="BC124" i="12"/>
  <c r="G354" i="60"/>
  <c r="CN186" i="12"/>
  <c r="BO132" i="12"/>
  <c r="CN128" i="12"/>
  <c r="AO163" i="12"/>
  <c r="AV160" i="12"/>
  <c r="BO177" i="12"/>
  <c r="BE84" i="12"/>
  <c r="CB89" i="12"/>
  <c r="AV169" i="12"/>
  <c r="CK110" i="12"/>
  <c r="CA203" i="12"/>
  <c r="CN22" i="12"/>
  <c r="BK28" i="12"/>
  <c r="AY68" i="12"/>
  <c r="CM164" i="12"/>
  <c r="CA66" i="12"/>
  <c r="CJ146" i="12"/>
  <c r="CN76" i="12"/>
  <c r="E349" i="60"/>
  <c r="BK16" i="12"/>
  <c r="CM58" i="12"/>
  <c r="BL52" i="12"/>
  <c r="CI48" i="12"/>
  <c r="BQ52" i="12"/>
  <c r="CM16" i="12"/>
  <c r="AM129" i="12"/>
  <c r="CC69" i="12"/>
  <c r="CC175" i="12"/>
  <c r="D362" i="60"/>
  <c r="I362" i="60" s="1"/>
  <c r="BK78" i="12"/>
  <c r="CC163" i="12"/>
  <c r="CB144" i="12"/>
  <c r="BO189" i="12"/>
  <c r="CO182" i="12"/>
  <c r="BO165" i="12"/>
  <c r="CJ72" i="12"/>
  <c r="CK102" i="12"/>
  <c r="BA122" i="12"/>
  <c r="AV39" i="12"/>
  <c r="BC185" i="12"/>
  <c r="BL187" i="12"/>
  <c r="G411" i="60"/>
  <c r="D218" i="60"/>
  <c r="I218" i="60" s="1"/>
  <c r="BE48" i="12"/>
  <c r="CA206" i="12"/>
  <c r="CA130" i="12"/>
  <c r="BK101" i="12"/>
  <c r="E222" i="60"/>
  <c r="AU21" i="12"/>
  <c r="AU146" i="12"/>
  <c r="BQ198" i="12"/>
  <c r="BL35" i="12"/>
  <c r="CC119" i="12"/>
  <c r="BC100" i="12"/>
  <c r="AR174" i="12"/>
  <c r="BK168" i="12"/>
  <c r="AE178" i="12"/>
  <c r="BL185" i="12"/>
  <c r="AZ87" i="12"/>
  <c r="CA194" i="12"/>
  <c r="CK117" i="12"/>
  <c r="F324" i="60"/>
  <c r="BC115" i="12"/>
  <c r="BK97" i="12"/>
  <c r="AN131" i="12"/>
  <c r="F354" i="60"/>
  <c r="CA31" i="12"/>
  <c r="H12" i="34"/>
  <c r="F310" i="60"/>
  <c r="CK138" i="12"/>
  <c r="CM21" i="12"/>
  <c r="BD129" i="12"/>
  <c r="F328" i="60"/>
  <c r="AO92" i="12"/>
  <c r="F297" i="60"/>
  <c r="AR111" i="12"/>
  <c r="F397" i="60"/>
  <c r="CN168" i="12"/>
  <c r="BC191" i="12"/>
  <c r="AQ58" i="12"/>
  <c r="AZ80" i="12"/>
  <c r="CM57" i="12"/>
  <c r="CM19" i="12"/>
  <c r="BL142" i="12"/>
  <c r="CC101" i="12"/>
  <c r="AV13" i="12"/>
  <c r="AQ174" i="12"/>
  <c r="CK26" i="12"/>
  <c r="AU17" i="12"/>
  <c r="CJ143" i="12"/>
  <c r="AS120" i="12"/>
  <c r="CO88" i="12"/>
  <c r="CM150" i="12"/>
  <c r="AZ52" i="12"/>
  <c r="D270" i="60"/>
  <c r="I270" i="60" s="1"/>
  <c r="CB143" i="12"/>
  <c r="BM165" i="12"/>
  <c r="CM18" i="12"/>
  <c r="CA97" i="12"/>
  <c r="BP68" i="12"/>
  <c r="F394" i="60"/>
  <c r="AR100" i="12"/>
  <c r="BE152" i="12"/>
  <c r="CJ10" i="12"/>
  <c r="BM112" i="12"/>
  <c r="AW106" i="12"/>
  <c r="D388" i="60"/>
  <c r="I388" i="60" s="1"/>
  <c r="BO191" i="12"/>
  <c r="AN73" i="12"/>
  <c r="AN90" i="12"/>
  <c r="BQ87" i="12"/>
  <c r="AO175" i="12"/>
  <c r="CI46" i="12"/>
  <c r="AQ185" i="12"/>
  <c r="AS103" i="12"/>
  <c r="BE190" i="12"/>
  <c r="E329" i="60"/>
  <c r="CJ119" i="12"/>
  <c r="G390" i="60"/>
  <c r="BA83" i="12"/>
  <c r="G316" i="60"/>
  <c r="AY88" i="12"/>
  <c r="AQ107" i="12"/>
  <c r="F319" i="60"/>
  <c r="CK173" i="12"/>
  <c r="CA32" i="12"/>
  <c r="G327" i="60"/>
  <c r="BM30" i="12"/>
  <c r="BM88" i="12"/>
  <c r="AY185" i="12"/>
  <c r="CJ50" i="12"/>
  <c r="BK46" i="12"/>
  <c r="BL23" i="12"/>
  <c r="CK167" i="12"/>
  <c r="D290" i="60"/>
  <c r="I290" i="60" s="1"/>
  <c r="CM34" i="12"/>
  <c r="CN106" i="12"/>
  <c r="G406" i="60"/>
  <c r="CM50" i="12"/>
  <c r="AW200" i="12"/>
  <c r="CM90" i="12"/>
  <c r="BO148" i="12"/>
  <c r="CM65" i="12"/>
  <c r="AQ203" i="12"/>
  <c r="BQ110" i="12"/>
  <c r="F296" i="60"/>
  <c r="CO116" i="12"/>
  <c r="F235" i="60"/>
  <c r="CC28" i="12"/>
  <c r="BC9" i="12"/>
  <c r="AZ141" i="12"/>
  <c r="F18" i="34"/>
  <c r="CN153" i="12"/>
  <c r="CA131" i="12"/>
  <c r="CJ67" i="12"/>
  <c r="BA129" i="12"/>
  <c r="AU66" i="12"/>
  <c r="BQ73" i="12"/>
  <c r="AY76" i="12"/>
  <c r="CN170" i="12"/>
  <c r="BL45" i="12"/>
  <c r="AS80" i="12"/>
  <c r="AV14" i="12"/>
  <c r="AY112" i="12"/>
  <c r="CI27" i="12"/>
  <c r="AR25" i="12"/>
  <c r="CA189" i="12"/>
  <c r="BL156" i="12"/>
  <c r="F287" i="60"/>
  <c r="F220" i="60"/>
  <c r="AW150" i="12"/>
  <c r="AY31" i="12"/>
  <c r="CJ80" i="12"/>
  <c r="AZ96" i="12"/>
  <c r="AN82" i="12"/>
  <c r="AE124" i="12"/>
  <c r="AM25" i="12"/>
  <c r="AE128" i="12"/>
  <c r="AZ117" i="12"/>
  <c r="CJ93" i="12"/>
  <c r="BA156" i="12"/>
  <c r="BM16" i="12"/>
  <c r="BK126" i="12"/>
  <c r="CC147" i="12"/>
  <c r="AV63" i="12"/>
  <c r="AV138" i="12"/>
  <c r="AS117" i="12"/>
  <c r="AE102" i="12"/>
  <c r="AO160" i="12"/>
  <c r="CA91" i="12"/>
  <c r="BA116" i="12"/>
  <c r="CN175" i="12"/>
  <c r="CM129" i="12"/>
  <c r="AM157" i="12"/>
  <c r="AN128" i="12"/>
  <c r="BM178" i="12"/>
  <c r="AU206" i="12"/>
  <c r="BP49" i="12"/>
  <c r="CC41" i="12"/>
  <c r="AR142" i="12"/>
  <c r="AQ11" i="12"/>
  <c r="AM195" i="12"/>
  <c r="BQ170" i="12"/>
  <c r="D376" i="60"/>
  <c r="I376" i="60" s="1"/>
  <c r="BO58" i="12"/>
  <c r="AV28" i="12"/>
  <c r="AU166" i="12"/>
  <c r="BD199" i="12"/>
  <c r="AG132" i="12"/>
  <c r="AE203" i="12"/>
  <c r="CK68" i="12"/>
  <c r="AR46" i="12"/>
  <c r="BP149" i="12"/>
  <c r="AZ9" i="12"/>
  <c r="BM116" i="12"/>
  <c r="AZ61" i="12"/>
  <c r="CM36" i="12"/>
  <c r="BD40" i="12"/>
  <c r="AQ196" i="12"/>
  <c r="G383" i="60"/>
  <c r="BQ95" i="12"/>
  <c r="AR19" i="12"/>
  <c r="CK201" i="12"/>
  <c r="CK52" i="12"/>
  <c r="E250" i="60"/>
  <c r="AO77" i="12"/>
  <c r="BO102" i="12"/>
  <c r="BK87" i="12"/>
  <c r="CM60" i="12"/>
  <c r="CB124" i="12"/>
  <c r="AN12" i="12"/>
  <c r="E397" i="60"/>
  <c r="BD30" i="12"/>
  <c r="BO7" i="12"/>
  <c r="BK96" i="12"/>
  <c r="BM12" i="12"/>
  <c r="AR60" i="12"/>
  <c r="AN196" i="12"/>
  <c r="AR94" i="12"/>
  <c r="AO150" i="12"/>
  <c r="AV20" i="12"/>
  <c r="F271" i="60"/>
  <c r="BA174" i="12"/>
  <c r="BK155" i="12"/>
  <c r="BK186" i="12"/>
  <c r="AF77" i="12"/>
  <c r="CO149" i="12"/>
  <c r="BQ186" i="12"/>
  <c r="AQ189" i="12"/>
  <c r="AW77" i="12"/>
  <c r="CB16" i="12"/>
  <c r="AY177" i="12"/>
  <c r="AW203" i="12"/>
  <c r="AQ128" i="12"/>
  <c r="BM59" i="12"/>
  <c r="AM125" i="12"/>
  <c r="BK59" i="12"/>
  <c r="AQ162" i="12"/>
  <c r="BK26" i="12"/>
  <c r="G283" i="60"/>
  <c r="BC66" i="12"/>
  <c r="F335" i="60"/>
  <c r="AY111" i="12"/>
  <c r="AO7" i="12"/>
  <c r="CA136" i="12"/>
  <c r="CO163" i="12"/>
  <c r="AO185" i="12"/>
  <c r="D259" i="60"/>
  <c r="I259" i="60" s="1"/>
  <c r="AS141" i="12"/>
  <c r="AQ22" i="12"/>
  <c r="CC139" i="12"/>
  <c r="AQ205" i="12"/>
  <c r="AM151" i="12"/>
  <c r="BP21" i="12"/>
  <c r="BP105" i="12"/>
  <c r="CB97" i="12"/>
  <c r="AN115" i="12"/>
  <c r="CA142" i="12"/>
  <c r="BK76" i="12"/>
  <c r="BM41" i="12"/>
  <c r="BL111" i="12"/>
  <c r="E269" i="60"/>
  <c r="BL167" i="12"/>
  <c r="D408" i="60"/>
  <c r="I408" i="60" s="1"/>
  <c r="AU152" i="12"/>
  <c r="AO139" i="12"/>
  <c r="BL109" i="12"/>
  <c r="CO133" i="12"/>
  <c r="CO186" i="12"/>
  <c r="BK88" i="12"/>
  <c r="BM139" i="12"/>
  <c r="AW75" i="12"/>
  <c r="AV133" i="12"/>
  <c r="CA171" i="12"/>
  <c r="BA173" i="12"/>
  <c r="BL159" i="12"/>
  <c r="CB139" i="12"/>
  <c r="CI49" i="12"/>
  <c r="BK10" i="12"/>
  <c r="D250" i="60"/>
  <c r="I250" i="60" s="1"/>
  <c r="G253" i="60"/>
  <c r="CA179" i="12"/>
  <c r="D369" i="60"/>
  <c r="I369" i="60" s="1"/>
  <c r="AU64" i="12"/>
  <c r="E390" i="60"/>
  <c r="AM138" i="12"/>
  <c r="BM133" i="12"/>
  <c r="BK110" i="12"/>
  <c r="AN161" i="12"/>
  <c r="D378" i="60"/>
  <c r="I378" i="60" s="1"/>
  <c r="AV21" i="12"/>
  <c r="CA120" i="12"/>
  <c r="AW60" i="12"/>
  <c r="BO52" i="12"/>
  <c r="BM103" i="12"/>
  <c r="E243" i="60"/>
  <c r="CB200" i="12"/>
  <c r="BE36" i="12"/>
  <c r="AW26" i="12"/>
  <c r="BD35" i="12"/>
  <c r="AV144" i="12"/>
  <c r="CO32" i="12"/>
  <c r="BE34" i="12"/>
  <c r="BA42" i="12"/>
  <c r="CO203" i="12"/>
  <c r="I17" i="34"/>
  <c r="BO76" i="12"/>
  <c r="E404" i="60"/>
  <c r="CN45" i="12"/>
  <c r="CC151" i="12"/>
  <c r="CA84" i="12"/>
  <c r="CJ157" i="12"/>
  <c r="BE56" i="12"/>
  <c r="AZ120" i="12"/>
  <c r="AU116" i="12"/>
  <c r="AS171" i="12"/>
  <c r="CO92" i="12"/>
  <c r="AZ134" i="12"/>
  <c r="AR50" i="12"/>
  <c r="E313" i="60"/>
  <c r="BC184" i="12"/>
  <c r="AN153" i="12"/>
  <c r="AG137" i="12"/>
  <c r="BC61" i="12"/>
  <c r="E362" i="60"/>
  <c r="AY52" i="12"/>
  <c r="CJ37" i="12"/>
  <c r="BK70" i="12"/>
  <c r="E264" i="60"/>
  <c r="BA152" i="12"/>
  <c r="AW113" i="12"/>
  <c r="AV97" i="12"/>
  <c r="BA203" i="12"/>
  <c r="BD194" i="12"/>
  <c r="AG95" i="12"/>
  <c r="BP206" i="12"/>
  <c r="AV81" i="12"/>
  <c r="CI160" i="12"/>
  <c r="CB173" i="12"/>
  <c r="BP33" i="12"/>
  <c r="BO118" i="12"/>
  <c r="BO77" i="12"/>
  <c r="AZ29" i="12"/>
  <c r="AG110" i="12"/>
  <c r="G363" i="60"/>
  <c r="BC90" i="12"/>
  <c r="AZ103" i="12"/>
  <c r="AM182" i="12"/>
  <c r="AF190" i="12"/>
  <c r="AE94" i="12"/>
  <c r="F277" i="60"/>
  <c r="E308" i="60"/>
  <c r="E370" i="60"/>
  <c r="CC17" i="12"/>
  <c r="E312" i="60"/>
  <c r="CA59" i="12"/>
  <c r="AO144" i="12"/>
  <c r="CK143" i="12"/>
  <c r="CA150" i="12"/>
  <c r="AQ164" i="12"/>
  <c r="AW155" i="12"/>
  <c r="G319" i="60"/>
  <c r="BC162" i="12"/>
  <c r="CC196" i="12"/>
  <c r="BO101" i="12"/>
  <c r="BE29" i="12"/>
  <c r="CK179" i="12"/>
  <c r="BK29" i="12"/>
  <c r="AS69" i="12"/>
  <c r="AS54" i="12"/>
  <c r="AM39" i="12"/>
  <c r="CO164" i="12"/>
  <c r="CM94" i="12"/>
  <c r="CK123" i="12"/>
  <c r="AW47" i="12"/>
  <c r="CI94" i="12"/>
  <c r="BQ172" i="12"/>
  <c r="AU26" i="12"/>
  <c r="AY89" i="12"/>
  <c r="AS109" i="12"/>
  <c r="CO62" i="12"/>
  <c r="CC51" i="12"/>
  <c r="CN78" i="12"/>
  <c r="BD55" i="12"/>
  <c r="I11" i="34"/>
  <c r="BM86" i="12"/>
  <c r="CC133" i="12"/>
  <c r="CM53" i="12"/>
  <c r="BL114" i="12"/>
  <c r="BA138" i="12"/>
  <c r="AY37" i="12"/>
  <c r="CK137" i="12"/>
  <c r="CA46" i="12"/>
  <c r="CN30" i="12"/>
  <c r="BL104" i="12"/>
  <c r="BE120" i="12"/>
  <c r="BK44" i="12"/>
  <c r="AO34" i="12"/>
  <c r="CO104" i="12"/>
  <c r="F249" i="60"/>
  <c r="D380" i="60"/>
  <c r="I380" i="60" s="1"/>
  <c r="G230" i="60"/>
  <c r="BK54" i="12"/>
  <c r="CO35" i="12"/>
  <c r="BM143" i="12"/>
  <c r="BK9" i="12"/>
  <c r="G300" i="60"/>
  <c r="CA159" i="12"/>
  <c r="AS24" i="12"/>
  <c r="BQ80" i="12"/>
  <c r="BL99" i="12"/>
  <c r="BM33" i="12"/>
  <c r="BK200" i="12"/>
  <c r="BD19" i="12"/>
  <c r="BC161" i="12"/>
  <c r="BD193" i="12"/>
  <c r="AM204" i="12"/>
  <c r="BM125" i="12"/>
  <c r="CN64" i="12"/>
  <c r="E395" i="60"/>
  <c r="BA128" i="12"/>
  <c r="BA96" i="12"/>
  <c r="AY85" i="12"/>
  <c r="CI55" i="12"/>
  <c r="BE21" i="12"/>
  <c r="F372" i="60"/>
  <c r="AZ31" i="12"/>
  <c r="BK81" i="12"/>
  <c r="AE93" i="12"/>
  <c r="CC54" i="12"/>
  <c r="CJ124" i="12"/>
  <c r="AG135" i="12"/>
  <c r="AQ136" i="12"/>
  <c r="BC31" i="12"/>
  <c r="D383" i="60"/>
  <c r="I383" i="60" s="1"/>
  <c r="CN77" i="12"/>
  <c r="E220" i="60"/>
  <c r="BO166" i="12"/>
  <c r="G311" i="60"/>
  <c r="BC10" i="12"/>
  <c r="D397" i="60"/>
  <c r="I397" i="60" s="1"/>
  <c r="AQ46" i="12"/>
  <c r="BM17" i="12"/>
  <c r="F245" i="60"/>
  <c r="AN17" i="12"/>
  <c r="CC184" i="12"/>
  <c r="CO18" i="12"/>
  <c r="BQ119" i="12"/>
  <c r="AQ73" i="12"/>
  <c r="D305" i="60"/>
  <c r="I305" i="60" s="1"/>
  <c r="CI23" i="12"/>
  <c r="G350" i="60"/>
  <c r="CO45" i="12"/>
  <c r="CI99" i="12"/>
  <c r="CM144" i="12"/>
  <c r="BP201" i="12"/>
  <c r="CK177" i="12"/>
  <c r="AZ45" i="12"/>
  <c r="AW117" i="12"/>
  <c r="CI106" i="12"/>
  <c r="G395" i="60"/>
  <c r="CK185" i="12"/>
  <c r="AV49" i="12"/>
  <c r="BO36" i="12"/>
  <c r="D322" i="60"/>
  <c r="I322" i="60" s="1"/>
  <c r="AW198" i="12"/>
  <c r="AR201" i="12"/>
  <c r="G358" i="60"/>
  <c r="G295" i="60"/>
  <c r="AN123" i="12"/>
  <c r="D239" i="60"/>
  <c r="I239" i="60" s="1"/>
  <c r="AW85" i="12"/>
  <c r="BA28" i="12"/>
  <c r="BE157" i="12"/>
  <c r="CO44" i="12"/>
  <c r="CM75" i="12"/>
  <c r="BC54" i="12"/>
  <c r="CJ170" i="12"/>
  <c r="CI56" i="12"/>
  <c r="BD190" i="12"/>
  <c r="BD32" i="12"/>
  <c r="BP100" i="12"/>
  <c r="AR155" i="12"/>
  <c r="BA9" i="12"/>
  <c r="AZ190" i="12"/>
  <c r="BE140" i="12"/>
  <c r="BA166" i="12"/>
  <c r="AM191" i="12"/>
  <c r="BA111" i="12"/>
  <c r="BK134" i="12"/>
  <c r="BM144" i="12"/>
  <c r="AR7" i="12"/>
  <c r="AU57" i="12"/>
  <c r="AU119" i="12"/>
  <c r="G391" i="60"/>
  <c r="AZ73" i="12"/>
  <c r="D407" i="60"/>
  <c r="I407" i="60" s="1"/>
  <c r="CO153" i="12"/>
  <c r="CJ151" i="12"/>
  <c r="CA99" i="12"/>
  <c r="BD81" i="12"/>
  <c r="BM176" i="12"/>
  <c r="D398" i="60"/>
  <c r="I398" i="60" s="1"/>
  <c r="BP89" i="12"/>
  <c r="BM18" i="12"/>
  <c r="BM163" i="12"/>
  <c r="AG120" i="12"/>
  <c r="AE110" i="12"/>
  <c r="BL64" i="12"/>
  <c r="CM183" i="12"/>
  <c r="AU41" i="12"/>
  <c r="CK145" i="12"/>
  <c r="F254" i="60"/>
  <c r="BQ40" i="12"/>
  <c r="AM21" i="12"/>
  <c r="CN149" i="12"/>
  <c r="AO156" i="12"/>
  <c r="AV29" i="12"/>
  <c r="BA143" i="12"/>
  <c r="BA186" i="12"/>
  <c r="CO205" i="12"/>
  <c r="CO120" i="12"/>
  <c r="BP150" i="12"/>
  <c r="BP78" i="12"/>
  <c r="CC171" i="12"/>
  <c r="AV35" i="12"/>
  <c r="AO59" i="12"/>
  <c r="F331" i="60"/>
  <c r="AR51" i="12"/>
  <c r="F293" i="60"/>
  <c r="BD27" i="12"/>
  <c r="AW35" i="12"/>
  <c r="CO12" i="12"/>
  <c r="F303" i="60"/>
  <c r="AS104" i="12"/>
  <c r="AU159" i="12"/>
  <c r="CM113" i="12"/>
  <c r="CA196" i="12"/>
  <c r="BD117" i="12"/>
  <c r="CC180" i="12"/>
  <c r="BM111" i="12"/>
  <c r="BL140" i="12"/>
  <c r="BK136" i="12"/>
  <c r="BQ71" i="12"/>
  <c r="CN126" i="12"/>
  <c r="AW14" i="12"/>
  <c r="AS18" i="12"/>
  <c r="AW162" i="12"/>
  <c r="AW145" i="12"/>
  <c r="CI180" i="12"/>
  <c r="AO57" i="12"/>
  <c r="BD79" i="12"/>
  <c r="AE166" i="12"/>
  <c r="CA152" i="12"/>
  <c r="BL175" i="12"/>
  <c r="E383" i="60"/>
  <c r="G373" i="60"/>
  <c r="CK54" i="12"/>
  <c r="BP154" i="12"/>
  <c r="D306" i="60"/>
  <c r="I306" i="60" s="1"/>
  <c r="AR195" i="12"/>
  <c r="BD100" i="12"/>
  <c r="BL143" i="12"/>
  <c r="E380" i="60"/>
  <c r="AS11" i="12"/>
  <c r="CO112" i="12"/>
  <c r="AS23" i="12"/>
  <c r="CJ28" i="12"/>
  <c r="AO191" i="12"/>
  <c r="BC169" i="12"/>
  <c r="BP195" i="12"/>
  <c r="AS67" i="12"/>
  <c r="D312" i="60"/>
  <c r="I312" i="60" s="1"/>
  <c r="BK198" i="12"/>
  <c r="CB116" i="12"/>
  <c r="F356" i="60"/>
  <c r="G251" i="60"/>
  <c r="AZ173" i="12"/>
  <c r="BQ46" i="12"/>
  <c r="AO125" i="12"/>
  <c r="CJ42" i="12"/>
  <c r="BA202" i="12"/>
  <c r="CO67" i="12"/>
  <c r="AY64" i="12"/>
  <c r="BL146" i="12"/>
  <c r="F415" i="60"/>
  <c r="F411" i="60"/>
  <c r="AS142" i="12"/>
  <c r="AU199" i="12"/>
  <c r="CB165" i="12"/>
  <c r="CM197" i="12"/>
  <c r="BQ38" i="12"/>
  <c r="CN157" i="12"/>
  <c r="AF138" i="12"/>
  <c r="BA195" i="12"/>
  <c r="AW158" i="12"/>
  <c r="CM32" i="12"/>
  <c r="BO196" i="12"/>
  <c r="CB13" i="12"/>
  <c r="CK8" i="12"/>
  <c r="D331" i="60"/>
  <c r="I331" i="60" s="1"/>
  <c r="AN162" i="12"/>
  <c r="AM142" i="12"/>
  <c r="AO106" i="12"/>
  <c r="BE103" i="12"/>
  <c r="CA20" i="12"/>
  <c r="AG197" i="12"/>
  <c r="BL176" i="12"/>
  <c r="AE184" i="12"/>
  <c r="BP62" i="12"/>
  <c r="G407" i="60"/>
  <c r="CB135" i="12"/>
  <c r="BQ18" i="12"/>
  <c r="AM140" i="12"/>
  <c r="AY32" i="12"/>
  <c r="BC197" i="12"/>
  <c r="D328" i="60"/>
  <c r="I328" i="60" s="1"/>
  <c r="CC126" i="12"/>
  <c r="BL7" i="12"/>
  <c r="D344" i="60"/>
  <c r="I344" i="60" s="1"/>
  <c r="AV195" i="12"/>
  <c r="D263" i="60"/>
  <c r="I263" i="60" s="1"/>
  <c r="CB39" i="12"/>
  <c r="G293" i="60"/>
  <c r="AW119" i="12"/>
  <c r="BK201" i="12"/>
  <c r="AV171" i="12"/>
  <c r="AZ180" i="12"/>
  <c r="CB55" i="12"/>
  <c r="AQ177" i="12"/>
  <c r="CK16" i="12"/>
  <c r="AS27" i="12"/>
  <c r="AS82" i="12"/>
  <c r="AZ115" i="12"/>
  <c r="AY155" i="12"/>
  <c r="BD174" i="12"/>
  <c r="G309" i="60"/>
  <c r="E290" i="60"/>
  <c r="BE52" i="12"/>
  <c r="BO30" i="12"/>
  <c r="BK86" i="12"/>
  <c r="BP181" i="12"/>
  <c r="CN68" i="12"/>
  <c r="G315" i="60"/>
  <c r="AU83" i="12"/>
  <c r="AQ159" i="12"/>
  <c r="D249" i="60"/>
  <c r="I249" i="60" s="1"/>
  <c r="AZ194" i="12"/>
  <c r="E276" i="60"/>
  <c r="CA188" i="12"/>
  <c r="AQ77" i="12"/>
  <c r="BA192" i="12"/>
  <c r="AQ138" i="12"/>
  <c r="BL83" i="12"/>
  <c r="BL61" i="12"/>
  <c r="CI196" i="12"/>
  <c r="CO49" i="12"/>
  <c r="CJ17" i="12"/>
  <c r="CM135" i="12"/>
  <c r="AG99" i="12"/>
  <c r="AE100" i="12"/>
  <c r="AM162" i="12"/>
  <c r="CA121" i="12"/>
  <c r="CB102" i="12"/>
  <c r="CN195" i="12"/>
  <c r="D336" i="60"/>
  <c r="I336" i="60" s="1"/>
  <c r="E332" i="60"/>
  <c r="CA57" i="12"/>
  <c r="BD67" i="12"/>
  <c r="AN34" i="12"/>
  <c r="E273" i="60"/>
  <c r="AN8" i="12"/>
  <c r="BD159" i="12"/>
  <c r="AN103" i="12"/>
  <c r="BO56" i="12"/>
  <c r="CK172" i="12"/>
  <c r="AG75" i="12"/>
  <c r="F243" i="60"/>
  <c r="CC132" i="12"/>
  <c r="AN143" i="12"/>
  <c r="G233" i="60"/>
  <c r="AN159" i="12"/>
  <c r="AR205" i="12"/>
  <c r="CJ127" i="12"/>
  <c r="AG69" i="12"/>
  <c r="CB153" i="12"/>
  <c r="CJ129" i="12"/>
  <c r="AS87" i="12"/>
  <c r="AW168" i="12"/>
  <c r="AS53" i="12"/>
  <c r="BM127" i="12"/>
  <c r="E229" i="60"/>
  <c r="G294" i="60"/>
  <c r="CM121" i="12"/>
  <c r="G340" i="60"/>
  <c r="AE186" i="12"/>
  <c r="CO97" i="12"/>
  <c r="CM118" i="12"/>
  <c r="CL118" i="12" s="1"/>
  <c r="D358" i="60"/>
  <c r="I358" i="60" s="1"/>
  <c r="CO174" i="12"/>
  <c r="BQ168" i="12"/>
  <c r="F322" i="60"/>
  <c r="CA10" i="12"/>
  <c r="AY156" i="12"/>
  <c r="BL28" i="12"/>
  <c r="AO15" i="12"/>
  <c r="BC36" i="12"/>
  <c r="E235" i="60"/>
  <c r="BC125" i="12"/>
  <c r="CK199" i="12"/>
  <c r="CN172" i="12"/>
  <c r="BL101" i="12"/>
  <c r="G401" i="60"/>
  <c r="AW193" i="12"/>
  <c r="G318" i="60"/>
  <c r="BP29" i="12"/>
  <c r="F413" i="60"/>
  <c r="AV184" i="12"/>
  <c r="AU198" i="12"/>
  <c r="BM158" i="12"/>
  <c r="CN193" i="12"/>
  <c r="CM116" i="12"/>
  <c r="CL116" i="12" s="1"/>
  <c r="CC143" i="12"/>
  <c r="BD143" i="12"/>
  <c r="D291" i="60"/>
  <c r="I291" i="60" s="1"/>
  <c r="CC159" i="12"/>
  <c r="BD24" i="12"/>
  <c r="AM88" i="12"/>
  <c r="CC53" i="12"/>
  <c r="AQ121" i="12"/>
  <c r="BP39" i="12"/>
  <c r="BO80" i="12"/>
  <c r="BM62" i="12"/>
  <c r="CM22" i="12"/>
  <c r="BK39" i="12"/>
  <c r="CM73" i="12"/>
  <c r="CC110" i="12"/>
  <c r="BK119" i="12"/>
  <c r="AM190" i="12"/>
  <c r="F340" i="60"/>
  <c r="BD170" i="12"/>
  <c r="BM21" i="12"/>
  <c r="AR151" i="12"/>
  <c r="CC7" i="12"/>
  <c r="F403" i="60"/>
  <c r="CK29" i="12"/>
  <c r="BQ128" i="12"/>
  <c r="AN141" i="12"/>
  <c r="CJ51" i="12"/>
  <c r="AO204" i="12"/>
  <c r="BC99" i="12"/>
  <c r="BQ93" i="12"/>
  <c r="BC164" i="12"/>
  <c r="BA51" i="12"/>
  <c r="CB14" i="12"/>
  <c r="AG185" i="12"/>
  <c r="AN41" i="12"/>
  <c r="AO18" i="12"/>
  <c r="E356" i="60"/>
  <c r="CB75" i="12"/>
  <c r="AN175" i="12"/>
  <c r="AS105" i="12"/>
  <c r="AY10" i="12"/>
  <c r="CN145" i="12"/>
  <c r="CM114" i="12"/>
  <c r="AM161" i="12"/>
  <c r="AQ20" i="12"/>
  <c r="CN117" i="12"/>
  <c r="AU126" i="12"/>
  <c r="AN206" i="12"/>
  <c r="AS177" i="12"/>
  <c r="AS118" i="12"/>
  <c r="BD9" i="12"/>
  <c r="E346" i="60"/>
  <c r="BC205" i="12"/>
  <c r="AV70" i="12"/>
  <c r="BQ126" i="12"/>
  <c r="CO140" i="12"/>
  <c r="CA201" i="12"/>
  <c r="BP196" i="12"/>
  <c r="CM95" i="12"/>
  <c r="AZ78" i="12"/>
  <c r="BQ30" i="12"/>
  <c r="CB88" i="12"/>
  <c r="AN156" i="12"/>
  <c r="CN138" i="12"/>
  <c r="AS31" i="12"/>
  <c r="CJ30" i="12"/>
  <c r="BE73" i="12"/>
  <c r="BO46" i="12"/>
  <c r="AM16" i="12"/>
  <c r="AU13" i="12"/>
  <c r="BO37" i="12"/>
  <c r="BM120" i="12"/>
  <c r="CK17" i="12"/>
  <c r="BL73" i="12"/>
  <c r="BQ84" i="12"/>
  <c r="D414" i="60"/>
  <c r="I414" i="60" s="1"/>
  <c r="BE147" i="12"/>
  <c r="AS93" i="12"/>
  <c r="BC91" i="12"/>
  <c r="BQ54" i="12"/>
  <c r="CN83" i="12"/>
  <c r="AQ99" i="12"/>
  <c r="BK55" i="12"/>
  <c r="CC59" i="12"/>
  <c r="AR108" i="12"/>
  <c r="AO26" i="12"/>
  <c r="BK176" i="12"/>
  <c r="BK133" i="12"/>
  <c r="AY140" i="12"/>
  <c r="BC97" i="12"/>
  <c r="AZ166" i="12"/>
  <c r="BD62" i="12"/>
  <c r="AF153" i="12"/>
  <c r="CO180" i="12"/>
  <c r="BE12" i="12"/>
  <c r="BA146" i="12"/>
  <c r="AQ119" i="12"/>
  <c r="CK106" i="12"/>
  <c r="CN116" i="12"/>
  <c r="CI197" i="12"/>
  <c r="AY150" i="12"/>
  <c r="G378" i="60"/>
  <c r="E385" i="60"/>
  <c r="CI163" i="12"/>
  <c r="AM188" i="12"/>
  <c r="CJ176" i="12"/>
  <c r="CI151" i="12"/>
  <c r="CO20" i="12"/>
  <c r="BC22" i="12"/>
  <c r="BM89" i="12"/>
  <c r="BE194" i="12"/>
  <c r="BC170" i="12"/>
  <c r="AU31" i="12"/>
  <c r="CA24" i="12"/>
  <c r="AS17" i="12"/>
  <c r="BD28" i="12"/>
  <c r="AR77" i="12"/>
  <c r="BQ41" i="12"/>
  <c r="CN131" i="12"/>
  <c r="CO33" i="12"/>
  <c r="AZ124" i="12"/>
  <c r="AS37" i="12"/>
  <c r="AM132" i="12"/>
  <c r="G341" i="60"/>
  <c r="CO59" i="12"/>
  <c r="E217" i="60"/>
  <c r="CC195" i="12"/>
  <c r="F231" i="60"/>
  <c r="AY100" i="12"/>
  <c r="AM67" i="12"/>
  <c r="BC27" i="12"/>
  <c r="D310" i="60"/>
  <c r="I310" i="60" s="1"/>
  <c r="BK162" i="12"/>
  <c r="G11" i="34"/>
  <c r="AE164" i="12"/>
  <c r="CA102" i="12"/>
  <c r="CM28" i="12"/>
  <c r="G412" i="60"/>
  <c r="BC126" i="12"/>
  <c r="CK31" i="12"/>
  <c r="BK21" i="12"/>
  <c r="CA101" i="12"/>
  <c r="CN87" i="12"/>
  <c r="CO90" i="12"/>
  <c r="AQ134" i="12"/>
  <c r="CK182" i="12"/>
  <c r="F412" i="60"/>
  <c r="AQ16" i="12"/>
  <c r="D360" i="60"/>
  <c r="I360" i="60" s="1"/>
  <c r="CN74" i="12"/>
  <c r="BL32" i="12"/>
  <c r="AV140" i="12"/>
  <c r="AS150" i="12"/>
  <c r="BQ176" i="12"/>
  <c r="CN155" i="12"/>
  <c r="CC161" i="12"/>
  <c r="AU168" i="12"/>
  <c r="BQ162" i="12"/>
  <c r="BO86" i="12"/>
  <c r="CM76" i="12"/>
  <c r="CL76" i="12" s="1"/>
  <c r="AN112" i="12"/>
  <c r="AR97" i="12"/>
  <c r="CI19" i="12"/>
  <c r="CA23" i="12"/>
  <c r="CJ111" i="12"/>
  <c r="AS112" i="12"/>
  <c r="BE112" i="12"/>
  <c r="AV60" i="12"/>
  <c r="AW143" i="12"/>
  <c r="BA153" i="12"/>
  <c r="AS154" i="12"/>
  <c r="AU105" i="12"/>
  <c r="AM8" i="12"/>
  <c r="D327" i="60"/>
  <c r="I327" i="60" s="1"/>
  <c r="CA163" i="12"/>
  <c r="CB150" i="12"/>
  <c r="AV36" i="12"/>
  <c r="F306" i="60"/>
  <c r="AR137" i="12"/>
  <c r="BC32" i="12"/>
  <c r="CO178" i="12"/>
  <c r="CM148" i="12"/>
  <c r="E277" i="60"/>
  <c r="BQ145" i="12"/>
  <c r="BA110" i="12"/>
  <c r="BC34" i="12"/>
  <c r="CN144" i="12"/>
  <c r="E331" i="60"/>
  <c r="AS160" i="12"/>
  <c r="BK30" i="12"/>
  <c r="CA50" i="12"/>
  <c r="BE33" i="12"/>
  <c r="BE49" i="12"/>
  <c r="AZ59" i="12"/>
  <c r="BO94" i="12"/>
  <c r="BQ113" i="12"/>
  <c r="CA182" i="12"/>
  <c r="AW96" i="12"/>
  <c r="AR107" i="12"/>
  <c r="BP134" i="12"/>
  <c r="CO111" i="12"/>
  <c r="AY73" i="12"/>
  <c r="AU46" i="12"/>
  <c r="AO153" i="12"/>
  <c r="BA84" i="12"/>
  <c r="BD133" i="12"/>
  <c r="BO153" i="12"/>
  <c r="AM9" i="12"/>
  <c r="BP63" i="12"/>
  <c r="AE84" i="12"/>
  <c r="AZ91" i="12"/>
  <c r="AS179" i="12"/>
  <c r="CA180" i="12"/>
  <c r="AS68" i="12"/>
  <c r="CI102" i="12"/>
  <c r="AF141" i="12"/>
  <c r="BE165" i="12"/>
  <c r="CN92" i="12"/>
  <c r="CJ64" i="12"/>
  <c r="CM170" i="12"/>
  <c r="I13" i="34"/>
  <c r="AN102" i="12"/>
  <c r="AZ206" i="12"/>
  <c r="CJ105" i="12"/>
  <c r="AQ172" i="12"/>
  <c r="CO38" i="12"/>
  <c r="G290" i="60"/>
  <c r="AV137" i="12"/>
  <c r="AN100" i="12"/>
  <c r="AE154" i="12"/>
  <c r="AQ74" i="12"/>
  <c r="AN91" i="12"/>
  <c r="AW167" i="12"/>
  <c r="E237" i="60"/>
  <c r="CB158" i="12"/>
  <c r="BD98" i="12"/>
  <c r="AR86" i="12"/>
  <c r="BE149" i="12"/>
  <c r="AE206" i="12"/>
  <c r="E265" i="60"/>
  <c r="AW86" i="12"/>
  <c r="BE65" i="12"/>
  <c r="AM135" i="12"/>
  <c r="F281" i="60"/>
  <c r="CB154" i="12"/>
  <c r="CC134" i="12"/>
  <c r="CN21" i="12"/>
  <c r="CB54" i="12"/>
  <c r="CI122" i="12"/>
  <c r="CA64" i="12"/>
  <c r="AU85" i="12"/>
  <c r="AU187" i="12"/>
  <c r="AR170" i="12"/>
  <c r="AO48" i="12"/>
  <c r="G12" i="34"/>
  <c r="AY163" i="12"/>
  <c r="AO198" i="12"/>
  <c r="AQ27" i="12"/>
  <c r="CA198" i="12"/>
  <c r="BQ177" i="12"/>
  <c r="CI81" i="12"/>
  <c r="CA155" i="12"/>
  <c r="CN71" i="12"/>
  <c r="AV203" i="12"/>
  <c r="BM159" i="12"/>
  <c r="BK188" i="12"/>
  <c r="AW186" i="12"/>
  <c r="AS168" i="12"/>
  <c r="BE97" i="12"/>
  <c r="AV194" i="12"/>
  <c r="AZ162" i="12"/>
  <c r="AE204" i="12"/>
  <c r="AY181" i="12"/>
  <c r="CC43" i="12"/>
  <c r="CB99" i="12"/>
  <c r="G16" i="34"/>
  <c r="CN136" i="12"/>
  <c r="F329" i="60"/>
  <c r="BD134" i="12"/>
  <c r="BM164" i="12"/>
  <c r="CI139" i="12"/>
  <c r="AN98" i="12"/>
  <c r="BE104" i="12"/>
  <c r="BM192" i="12"/>
  <c r="AR91" i="12"/>
  <c r="BO155" i="12"/>
  <c r="AW161" i="12"/>
  <c r="BC12" i="12"/>
  <c r="CJ150" i="12"/>
  <c r="CO54" i="12"/>
  <c r="BC44" i="12"/>
  <c r="CO82" i="12"/>
  <c r="AU154" i="12"/>
  <c r="E287" i="60"/>
  <c r="AU147" i="12"/>
  <c r="CC192" i="12"/>
  <c r="BD43" i="12"/>
  <c r="CK104" i="12"/>
  <c r="AZ85" i="12"/>
  <c r="CB53" i="12"/>
  <c r="BP67" i="12"/>
  <c r="BL149" i="12"/>
  <c r="AU33" i="12"/>
  <c r="BQ199" i="12"/>
  <c r="BE168" i="12"/>
  <c r="G339" i="60"/>
  <c r="AY135" i="12"/>
  <c r="AV100" i="12"/>
  <c r="AS175" i="12"/>
  <c r="BE92" i="12"/>
  <c r="D317" i="60"/>
  <c r="I317" i="60" s="1"/>
  <c r="BE102" i="12"/>
  <c r="AM30" i="12"/>
  <c r="F225" i="60"/>
  <c r="AU149" i="12"/>
  <c r="G313" i="60"/>
  <c r="D340" i="60"/>
  <c r="I340" i="60" s="1"/>
  <c r="CN16" i="12"/>
  <c r="CM42" i="12"/>
  <c r="AW133" i="12"/>
  <c r="CI86" i="12"/>
  <c r="BM131" i="12"/>
  <c r="F288" i="60"/>
  <c r="BC84" i="12"/>
  <c r="BL8" i="12"/>
  <c r="AO128" i="12"/>
  <c r="BL89" i="12"/>
  <c r="BQ64" i="12"/>
  <c r="BC35" i="12"/>
  <c r="BE205" i="12"/>
  <c r="CN160" i="12"/>
  <c r="BM15" i="12"/>
  <c r="AZ26" i="12"/>
  <c r="AW144" i="12"/>
  <c r="BA163" i="12"/>
  <c r="F294" i="60"/>
  <c r="AN109" i="12"/>
  <c r="CA7" i="12"/>
  <c r="AQ201" i="12"/>
  <c r="AN87" i="12"/>
  <c r="BL70" i="12"/>
  <c r="AN117" i="12"/>
  <c r="BA142" i="12"/>
  <c r="CI189" i="12"/>
  <c r="AY26" i="12"/>
  <c r="CM161" i="12"/>
  <c r="BD110" i="12"/>
  <c r="CJ7" i="12"/>
  <c r="AR146" i="12"/>
  <c r="AR44" i="12"/>
  <c r="BD69" i="12"/>
  <c r="AU7" i="12"/>
  <c r="D280" i="60"/>
  <c r="I280" i="60" s="1"/>
  <c r="CJ43" i="12"/>
  <c r="E304" i="60"/>
  <c r="E296" i="60"/>
  <c r="AY123" i="12"/>
  <c r="BA49" i="12"/>
  <c r="CO91" i="12"/>
  <c r="BM193" i="12"/>
  <c r="AS101" i="12"/>
  <c r="AQ38" i="12"/>
  <c r="AN122" i="12"/>
  <c r="AR9" i="12"/>
  <c r="AQ71" i="12"/>
  <c r="CA89" i="12"/>
  <c r="AU189" i="12"/>
  <c r="AZ155" i="12"/>
  <c r="E381" i="60"/>
  <c r="CI107" i="12"/>
  <c r="F408" i="60"/>
  <c r="BA169" i="12"/>
  <c r="CO179" i="12"/>
  <c r="CC118" i="12"/>
  <c r="G351" i="60"/>
  <c r="BK144" i="12"/>
  <c r="BQ191" i="12"/>
  <c r="AR20" i="12"/>
  <c r="BL188" i="12"/>
  <c r="AU56" i="12"/>
  <c r="F224" i="60"/>
  <c r="AY146" i="12"/>
  <c r="CI143" i="12"/>
  <c r="AZ148" i="12"/>
  <c r="CO93" i="12"/>
  <c r="AW204" i="12"/>
  <c r="CJ81" i="12"/>
  <c r="CI132" i="12"/>
  <c r="F402" i="60"/>
  <c r="CC201" i="12"/>
  <c r="AY126" i="12"/>
  <c r="BK64" i="12"/>
  <c r="AU50" i="12"/>
  <c r="AQ87" i="12"/>
  <c r="BK8" i="12"/>
  <c r="CO76" i="12"/>
  <c r="BP70" i="12"/>
  <c r="BA199" i="12"/>
  <c r="AR54" i="12"/>
  <c r="AN23" i="12"/>
  <c r="CO30" i="12"/>
  <c r="AO148" i="12"/>
  <c r="CA63" i="12"/>
  <c r="G386" i="60"/>
  <c r="AU11" i="12"/>
  <c r="BL84" i="12"/>
  <c r="AR200" i="12"/>
  <c r="AM50" i="12"/>
  <c r="CA177" i="12"/>
  <c r="BP90" i="12"/>
  <c r="BO67" i="12"/>
  <c r="CN173" i="12"/>
  <c r="CI57" i="12"/>
  <c r="BP82" i="12"/>
  <c r="AM76" i="12"/>
  <c r="AM75" i="12"/>
  <c r="AN170" i="12"/>
  <c r="BQ61" i="12"/>
  <c r="BQ130" i="12"/>
  <c r="BM115" i="12"/>
  <c r="AW43" i="12"/>
  <c r="BP44" i="12"/>
  <c r="BD41" i="12"/>
  <c r="CJ24" i="12"/>
  <c r="AO196" i="12"/>
  <c r="CO151" i="12"/>
  <c r="AN188" i="12"/>
  <c r="CO9" i="12"/>
  <c r="AQ10" i="12"/>
  <c r="CM185" i="12"/>
  <c r="F227" i="60"/>
  <c r="D284" i="60"/>
  <c r="I284" i="60" s="1"/>
  <c r="AR199" i="12"/>
  <c r="CC78" i="12"/>
  <c r="AU91" i="12"/>
  <c r="AW21" i="12"/>
  <c r="CB79" i="12"/>
  <c r="AW115" i="12"/>
  <c r="AR143" i="12"/>
  <c r="CO61" i="12"/>
  <c r="AQ45" i="12"/>
  <c r="AU99" i="12"/>
  <c r="BO87" i="12"/>
  <c r="AY137" i="12"/>
  <c r="CM122" i="12"/>
  <c r="BD46" i="12"/>
  <c r="F317" i="60"/>
  <c r="BQ42" i="12"/>
  <c r="F236" i="60"/>
  <c r="BK123" i="12"/>
  <c r="G218" i="60"/>
  <c r="BD200" i="12"/>
  <c r="AY166" i="12"/>
  <c r="AU23" i="12"/>
  <c r="BQ68" i="12"/>
  <c r="BD206" i="12"/>
  <c r="AV26" i="12"/>
  <c r="CA14" i="12"/>
  <c r="CK178" i="12"/>
  <c r="AF106" i="12"/>
  <c r="AM164" i="12"/>
  <c r="AY99" i="12"/>
  <c r="CM134" i="12"/>
  <c r="BE126" i="12"/>
  <c r="AV40" i="12"/>
  <c r="AO136" i="12"/>
  <c r="CC115" i="12"/>
  <c r="BQ180" i="12"/>
  <c r="AS140" i="12"/>
  <c r="CM77" i="12"/>
  <c r="AY186" i="12"/>
  <c r="E311" i="60"/>
  <c r="BO109" i="12"/>
  <c r="AW124" i="12"/>
  <c r="AY38" i="12"/>
  <c r="BD25" i="12"/>
  <c r="AS83" i="12"/>
  <c r="BD16" i="12"/>
  <c r="G352" i="60"/>
  <c r="AQ93" i="12"/>
  <c r="BE185" i="12"/>
  <c r="AV148" i="12"/>
  <c r="AM136" i="12"/>
  <c r="CO172" i="12"/>
  <c r="BL43" i="12"/>
  <c r="CB76" i="12"/>
  <c r="CM79" i="12"/>
  <c r="CK11" i="12"/>
  <c r="AN24" i="12"/>
  <c r="CC149" i="12"/>
  <c r="AN49" i="12"/>
  <c r="BA89" i="12"/>
  <c r="AS95" i="12"/>
  <c r="AV58" i="12"/>
  <c r="CN94" i="12"/>
  <c r="G344" i="60"/>
  <c r="BK79" i="12"/>
  <c r="BC113" i="12"/>
  <c r="D330" i="60"/>
  <c r="I330" i="60" s="1"/>
  <c r="CB96" i="12"/>
  <c r="AV57" i="12"/>
  <c r="CK183" i="12"/>
  <c r="D319" i="60"/>
  <c r="I319" i="60" s="1"/>
  <c r="BQ204" i="12"/>
  <c r="F361" i="60"/>
  <c r="D237" i="60"/>
  <c r="I237" i="60" s="1"/>
  <c r="AY77" i="12"/>
  <c r="AW87" i="12"/>
  <c r="AY129" i="12"/>
  <c r="AR182" i="12"/>
  <c r="AO73" i="12"/>
  <c r="D302" i="60"/>
  <c r="I302" i="60" s="1"/>
  <c r="BD161" i="12"/>
  <c r="E345" i="60"/>
  <c r="AE113" i="12"/>
  <c r="CB129" i="12"/>
  <c r="CC181" i="12"/>
  <c r="BD49" i="12"/>
  <c r="BK111" i="12"/>
  <c r="G346" i="60"/>
  <c r="AF200" i="12"/>
  <c r="AW81" i="12"/>
  <c r="AO72" i="12"/>
  <c r="AV186" i="12"/>
  <c r="AW152" i="12"/>
  <c r="AN171" i="12"/>
  <c r="H13" i="34"/>
  <c r="AU142" i="12"/>
  <c r="AE92" i="12"/>
  <c r="AV69" i="12"/>
  <c r="AG145" i="12"/>
  <c r="CA16" i="12"/>
  <c r="CI113" i="12"/>
  <c r="F302" i="60"/>
  <c r="G404" i="60"/>
  <c r="AY46" i="12"/>
  <c r="CJ202" i="12"/>
  <c r="AG153" i="12"/>
  <c r="AQ169" i="12"/>
  <c r="BA35" i="12"/>
  <c r="AY57" i="12"/>
  <c r="D220" i="60"/>
  <c r="I220" i="60" s="1"/>
  <c r="G226" i="60"/>
  <c r="AQ171" i="12"/>
  <c r="CM166" i="12"/>
  <c r="CC166" i="12"/>
  <c r="AW140" i="12"/>
  <c r="CI83" i="12"/>
  <c r="AM124" i="12"/>
  <c r="CM91" i="12"/>
  <c r="AU188" i="12"/>
  <c r="BM77" i="12"/>
  <c r="BO104" i="12"/>
  <c r="CI67" i="12"/>
  <c r="BA53" i="12"/>
  <c r="CO130" i="12"/>
  <c r="F266" i="60"/>
  <c r="CA106" i="12"/>
  <c r="BL161" i="12"/>
  <c r="BO60" i="12"/>
  <c r="AY21" i="12"/>
  <c r="D409" i="60"/>
  <c r="I409" i="60" s="1"/>
  <c r="CI41" i="12"/>
  <c r="AU165" i="12"/>
  <c r="BC180" i="12"/>
  <c r="AM12" i="12"/>
  <c r="G348" i="60"/>
  <c r="CC186" i="12"/>
  <c r="CJ65" i="12"/>
  <c r="AW98" i="12"/>
  <c r="AQ25" i="12"/>
  <c r="E328" i="60"/>
  <c r="CJ189" i="12"/>
  <c r="BP93" i="12"/>
  <c r="BO187" i="12"/>
  <c r="AR42" i="12"/>
  <c r="BE22" i="12"/>
  <c r="CM35" i="12"/>
  <c r="CN192" i="12"/>
  <c r="BQ90" i="12"/>
  <c r="BE137" i="12"/>
  <c r="AO166" i="12"/>
  <c r="CI10" i="12"/>
  <c r="AF120" i="12"/>
  <c r="BQ98" i="12"/>
  <c r="BK131" i="12"/>
  <c r="E330" i="60"/>
  <c r="CM56" i="12"/>
  <c r="BQ117" i="12"/>
  <c r="CI40" i="12"/>
  <c r="AY17" i="12"/>
  <c r="AV94" i="12"/>
  <c r="CN114" i="12"/>
  <c r="CB43" i="12"/>
  <c r="CK131" i="12"/>
  <c r="CJ126" i="12"/>
  <c r="BP197" i="12"/>
  <c r="CO185" i="12"/>
  <c r="AG138" i="12"/>
  <c r="CC23" i="12"/>
  <c r="CK116" i="12"/>
  <c r="CM112" i="12"/>
  <c r="BM177" i="12"/>
  <c r="BM80" i="12"/>
  <c r="AR118" i="12"/>
  <c r="BP88" i="12"/>
  <c r="AM118" i="12"/>
  <c r="AR38" i="12"/>
  <c r="D282" i="60"/>
  <c r="I282" i="60" s="1"/>
  <c r="AM186" i="12"/>
  <c r="CM125" i="12"/>
  <c r="AY84" i="12"/>
  <c r="CA114" i="12"/>
  <c r="CI112" i="12"/>
  <c r="AO117" i="12"/>
  <c r="AM201" i="12"/>
  <c r="AM149" i="12"/>
  <c r="CO60" i="12"/>
  <c r="AU15" i="12"/>
  <c r="BD188" i="12"/>
  <c r="BD78" i="12"/>
  <c r="AF127" i="12"/>
  <c r="AF175" i="12"/>
  <c r="AY35" i="12"/>
  <c r="AR14" i="12"/>
  <c r="AG189" i="12"/>
  <c r="AQ141" i="12"/>
  <c r="BQ139" i="12"/>
  <c r="BC52" i="12"/>
  <c r="AQ199" i="12"/>
  <c r="AR101" i="12"/>
  <c r="E369" i="60"/>
  <c r="CK91" i="12"/>
  <c r="BP158" i="12"/>
  <c r="BQ200" i="12"/>
  <c r="CI162" i="12"/>
  <c r="AO200" i="12"/>
  <c r="F399" i="60"/>
  <c r="AF94" i="12"/>
  <c r="AM106" i="12"/>
  <c r="BP168" i="12"/>
  <c r="G366" i="60"/>
  <c r="CC198" i="12"/>
  <c r="G377" i="60"/>
  <c r="AF96" i="12"/>
  <c r="CB180" i="12"/>
  <c r="BO122" i="12"/>
  <c r="BO20" i="12"/>
  <c r="BQ206" i="12"/>
  <c r="AE169" i="12"/>
  <c r="AR166" i="12"/>
  <c r="CJ18" i="12"/>
  <c r="AY20" i="12"/>
  <c r="AW201" i="12"/>
  <c r="BL181" i="12"/>
  <c r="AE175" i="12"/>
  <c r="BP202" i="12"/>
  <c r="AW157" i="12"/>
  <c r="CK81" i="12"/>
  <c r="D242" i="60"/>
  <c r="I242" i="60" s="1"/>
  <c r="CJ101" i="12"/>
  <c r="AZ202" i="12"/>
  <c r="CI77" i="12"/>
  <c r="BP69" i="12"/>
  <c r="CA191" i="12"/>
  <c r="BA10" i="12"/>
  <c r="CB130" i="12"/>
  <c r="BE105" i="12"/>
  <c r="CI203" i="12"/>
  <c r="BO163" i="12"/>
  <c r="CN95" i="12"/>
  <c r="AW22" i="12"/>
  <c r="F393" i="60"/>
  <c r="CC48" i="12"/>
  <c r="CM44" i="12"/>
  <c r="CB174" i="12"/>
  <c r="CC74" i="12"/>
  <c r="BC55" i="12"/>
  <c r="BQ24" i="12"/>
  <c r="AV113" i="12"/>
  <c r="CB92" i="12"/>
  <c r="CB203" i="12"/>
  <c r="F304" i="60"/>
  <c r="AV103" i="12"/>
  <c r="CK109" i="12"/>
  <c r="AF148" i="12"/>
  <c r="BQ77" i="12"/>
  <c r="AW74" i="12"/>
  <c r="BD51" i="12"/>
  <c r="AU169" i="12"/>
  <c r="CO106" i="12"/>
  <c r="E405" i="60"/>
  <c r="G231" i="60"/>
  <c r="BD130" i="12"/>
  <c r="D224" i="60"/>
  <c r="I224" i="60" s="1"/>
  <c r="AO142" i="12"/>
  <c r="BL116" i="12"/>
  <c r="CA103" i="12"/>
  <c r="E343" i="60"/>
  <c r="AS149" i="12"/>
  <c r="CC37" i="12"/>
  <c r="CB66" i="12"/>
  <c r="BD65" i="12"/>
  <c r="AZ88" i="12"/>
  <c r="AV41" i="12"/>
  <c r="AG83" i="12"/>
  <c r="AO64" i="12"/>
  <c r="D278" i="60"/>
  <c r="I278" i="60" s="1"/>
  <c r="F377" i="60"/>
  <c r="AW188" i="12"/>
  <c r="D341" i="60"/>
  <c r="I341" i="60" s="1"/>
  <c r="AN203" i="12"/>
  <c r="BK80" i="12"/>
  <c r="CO144" i="12"/>
  <c r="AS8" i="12"/>
  <c r="CO187" i="12"/>
  <c r="AY106" i="12"/>
  <c r="BK19" i="12"/>
  <c r="BP180" i="12"/>
  <c r="BP148" i="12"/>
  <c r="AG70" i="12"/>
  <c r="AR104" i="12"/>
  <c r="CI66" i="12"/>
  <c r="BO113" i="12"/>
  <c r="AG165" i="12"/>
  <c r="AZ38" i="12"/>
  <c r="BE114" i="12"/>
  <c r="AU22" i="12"/>
  <c r="AR11" i="12"/>
  <c r="D315" i="60"/>
  <c r="I315" i="60" s="1"/>
  <c r="BL201" i="12"/>
  <c r="BD148" i="12"/>
  <c r="BC200" i="12"/>
  <c r="F219" i="60"/>
  <c r="CJ82" i="12"/>
  <c r="E268" i="60"/>
  <c r="AZ153" i="12"/>
  <c r="BM72" i="12"/>
  <c r="CK171" i="12"/>
  <c r="CO50" i="12"/>
  <c r="AO25" i="12"/>
  <c r="CK124" i="12"/>
  <c r="CN99" i="12"/>
  <c r="G337" i="60"/>
  <c r="D371" i="60"/>
  <c r="I371" i="60" s="1"/>
  <c r="CB193" i="12"/>
  <c r="F237" i="60"/>
  <c r="AY16" i="12"/>
  <c r="CB65" i="12"/>
  <c r="AQ117" i="12"/>
  <c r="BK73" i="12"/>
  <c r="F247" i="60"/>
  <c r="AV23" i="12"/>
  <c r="AN167" i="12"/>
  <c r="AR187" i="12"/>
  <c r="AO80" i="12"/>
  <c r="AO101" i="12"/>
  <c r="CK163" i="12"/>
  <c r="G277" i="60"/>
  <c r="BD177" i="12"/>
  <c r="BC70" i="12"/>
  <c r="CK115" i="12"/>
  <c r="BP109" i="12"/>
  <c r="CC142" i="12"/>
  <c r="CC24" i="12"/>
  <c r="CB159" i="12"/>
  <c r="BK149" i="12"/>
  <c r="AV167" i="12"/>
  <c r="AQ54" i="12"/>
  <c r="CA77" i="12"/>
  <c r="D348" i="60"/>
  <c r="I348" i="60" s="1"/>
  <c r="CA98" i="12"/>
  <c r="BD154" i="12"/>
  <c r="CN60" i="12"/>
  <c r="F274" i="60"/>
  <c r="CA140" i="12"/>
  <c r="AZ15" i="12"/>
  <c r="CO73" i="12"/>
  <c r="BC166" i="12"/>
  <c r="BC147" i="12"/>
  <c r="G236" i="60"/>
  <c r="CM174" i="12"/>
  <c r="CJ188" i="12"/>
  <c r="AG167" i="12"/>
  <c r="CK32" i="12"/>
  <c r="BO98" i="12"/>
  <c r="CB44" i="12"/>
  <c r="CA26" i="12"/>
  <c r="AM103" i="12"/>
  <c r="AW16" i="12"/>
  <c r="CM71" i="12"/>
  <c r="CM46" i="12"/>
  <c r="CL46" i="12" s="1"/>
  <c r="AO84" i="12"/>
  <c r="AV77" i="12"/>
  <c r="D311" i="60"/>
  <c r="I311" i="60" s="1"/>
  <c r="AE165" i="12"/>
  <c r="CN28" i="12"/>
  <c r="CM106" i="12"/>
  <c r="AO181" i="12"/>
  <c r="CN177" i="12"/>
  <c r="AZ70" i="12"/>
  <c r="BA44" i="12"/>
  <c r="BC37" i="12"/>
  <c r="CJ162" i="12"/>
  <c r="BC132" i="12"/>
  <c r="CJ92" i="12"/>
  <c r="AF108" i="12"/>
  <c r="AU108" i="12"/>
  <c r="CK113" i="12"/>
  <c r="CI11" i="12"/>
  <c r="AZ177" i="12"/>
  <c r="AR48" i="12"/>
  <c r="AY102" i="12"/>
  <c r="AW24" i="12"/>
  <c r="AE123" i="12"/>
  <c r="AZ58" i="12"/>
  <c r="CM62" i="12"/>
  <c r="BP32" i="12"/>
  <c r="BM179" i="12"/>
  <c r="AZ172" i="12"/>
  <c r="CK43" i="12"/>
  <c r="CN105" i="12"/>
  <c r="CA170" i="12"/>
  <c r="CB9" i="12"/>
  <c r="AO75" i="12"/>
  <c r="BL173" i="12"/>
  <c r="BA99" i="12"/>
  <c r="AG141" i="12"/>
  <c r="AR36" i="12"/>
  <c r="CM182" i="12"/>
  <c r="CM97" i="12"/>
  <c r="BK116" i="12"/>
  <c r="AY198" i="12"/>
  <c r="G238" i="60"/>
  <c r="E361" i="60"/>
  <c r="CO46" i="12"/>
  <c r="BQ146" i="12"/>
  <c r="D240" i="60"/>
  <c r="I240" i="60" s="1"/>
  <c r="BM183" i="12"/>
  <c r="AO140" i="12"/>
  <c r="BQ137" i="12"/>
  <c r="AO201" i="12"/>
  <c r="CK154" i="12"/>
  <c r="AN7" i="12"/>
  <c r="AS64" i="12"/>
  <c r="BE76" i="12"/>
  <c r="D265" i="60"/>
  <c r="I265" i="60" s="1"/>
  <c r="AQ124" i="12"/>
  <c r="AR96" i="12"/>
  <c r="CA67" i="12"/>
  <c r="BK24" i="12"/>
  <c r="AV105" i="12"/>
  <c r="E337" i="60"/>
  <c r="CN206" i="12"/>
  <c r="AN166" i="12"/>
  <c r="BQ127" i="12"/>
  <c r="AY41" i="12"/>
  <c r="E289" i="60"/>
  <c r="BM146" i="12"/>
  <c r="AO183" i="12"/>
  <c r="AG140" i="12"/>
  <c r="CJ145" i="12"/>
  <c r="CI193" i="12"/>
  <c r="AR72" i="12"/>
  <c r="AU113" i="12"/>
  <c r="CI52" i="12"/>
  <c r="CI144" i="12"/>
  <c r="BO182" i="12"/>
  <c r="AW39" i="12"/>
  <c r="BA31" i="12"/>
  <c r="G335" i="60"/>
  <c r="AS41" i="12"/>
  <c r="AE180" i="12"/>
  <c r="AS195" i="12"/>
  <c r="BQ174" i="12"/>
  <c r="AV87" i="12"/>
  <c r="BP127" i="12"/>
  <c r="BA63" i="12"/>
  <c r="AN110" i="12"/>
  <c r="D274" i="60"/>
  <c r="I274" i="60" s="1"/>
  <c r="E224" i="60"/>
  <c r="CI129" i="12"/>
  <c r="E394" i="60"/>
  <c r="AE205" i="12"/>
  <c r="AQ150" i="12"/>
  <c r="AU173" i="12"/>
  <c r="BK145" i="12"/>
  <c r="AE112" i="12"/>
  <c r="CM23" i="12"/>
  <c r="AU151" i="12"/>
  <c r="F226" i="60"/>
  <c r="G379" i="60"/>
  <c r="CI22" i="12"/>
  <c r="BM119" i="12"/>
  <c r="BK49" i="12"/>
  <c r="AY54" i="12"/>
  <c r="BE61" i="12"/>
  <c r="BM94" i="12"/>
  <c r="CK202" i="12"/>
  <c r="AZ71" i="12"/>
  <c r="AY180" i="12"/>
  <c r="AW69" i="12"/>
  <c r="AS135" i="12"/>
  <c r="BM171" i="12"/>
  <c r="AR49" i="12"/>
  <c r="AF147" i="12"/>
  <c r="BA139" i="12"/>
  <c r="BE82" i="12"/>
  <c r="BE78" i="12"/>
  <c r="CC169" i="12"/>
  <c r="BC199" i="12"/>
  <c r="BD179" i="12"/>
  <c r="AY165" i="12"/>
  <c r="E402" i="60"/>
  <c r="AY117" i="12"/>
  <c r="BD37" i="12"/>
  <c r="AN132" i="12"/>
  <c r="F392" i="60"/>
  <c r="BL86" i="12"/>
  <c r="AE107" i="12"/>
  <c r="CK82" i="12"/>
  <c r="I16" i="34"/>
  <c r="BK148" i="12"/>
  <c r="BA187" i="12"/>
  <c r="CJ165" i="12"/>
  <c r="AF178" i="12"/>
  <c r="AW9" i="12"/>
  <c r="AM160" i="12"/>
  <c r="E367" i="60"/>
  <c r="AN185" i="12"/>
  <c r="BE14" i="12"/>
  <c r="BP54" i="12"/>
  <c r="AS47" i="12"/>
  <c r="BK143" i="12"/>
  <c r="AZ196" i="12"/>
  <c r="AO121" i="12"/>
  <c r="BL195" i="12"/>
  <c r="AS122" i="12"/>
  <c r="CB162" i="12"/>
  <c r="CJ60" i="12"/>
  <c r="CI59" i="12"/>
  <c r="CB95" i="12"/>
  <c r="CJ48" i="12"/>
  <c r="CO152" i="12"/>
  <c r="CJ74" i="12"/>
  <c r="CB133" i="12"/>
  <c r="G384" i="60"/>
  <c r="F217" i="60"/>
  <c r="AY27" i="12"/>
  <c r="CA45" i="12"/>
  <c r="CK153" i="12"/>
  <c r="E299" i="60"/>
  <c r="CJ137" i="12"/>
  <c r="BE145" i="12"/>
  <c r="E303" i="60"/>
  <c r="AR156" i="12"/>
  <c r="BL97" i="12"/>
  <c r="CA200" i="12"/>
  <c r="BP118" i="12"/>
  <c r="AO192" i="12"/>
  <c r="AV110" i="12"/>
  <c r="BC40" i="12"/>
  <c r="BE57" i="12"/>
  <c r="CJ32" i="12"/>
  <c r="AU164" i="12"/>
  <c r="CI118" i="12"/>
  <c r="G334" i="60"/>
  <c r="F365" i="60"/>
  <c r="G274" i="60"/>
  <c r="BE62" i="12"/>
  <c r="AS178" i="12"/>
  <c r="CA78" i="12"/>
  <c r="AU175" i="12"/>
  <c r="AG203" i="12"/>
  <c r="CC10" i="12"/>
  <c r="CC127" i="12"/>
  <c r="D333" i="60"/>
  <c r="I333" i="60" s="1"/>
  <c r="AR98" i="12"/>
  <c r="BC93" i="12"/>
  <c r="AR122" i="12"/>
  <c r="CC31" i="12"/>
  <c r="D267" i="60"/>
  <c r="I267" i="60" s="1"/>
  <c r="AY184" i="12"/>
  <c r="CN205" i="12"/>
  <c r="AO184" i="12"/>
  <c r="AU174" i="12"/>
  <c r="BE124" i="12"/>
  <c r="AR70" i="12"/>
  <c r="BP111" i="12"/>
  <c r="BK40" i="12"/>
  <c r="AN19" i="12"/>
  <c r="CM126" i="12"/>
  <c r="CL126" i="12" s="1"/>
  <c r="CJ153" i="12"/>
  <c r="CJ23" i="12"/>
  <c r="BC163" i="12"/>
  <c r="CN47" i="12"/>
  <c r="F323" i="60"/>
  <c r="AS12" i="12"/>
  <c r="BP203" i="12"/>
  <c r="BA71" i="12"/>
  <c r="CK38" i="12"/>
  <c r="AM163" i="12"/>
  <c r="BK183" i="12"/>
  <c r="G296" i="60"/>
  <c r="BC92" i="12"/>
  <c r="AZ40" i="12"/>
  <c r="CN65" i="12"/>
  <c r="AM193" i="12"/>
  <c r="CI105" i="12"/>
  <c r="BL172" i="12"/>
  <c r="E371" i="60"/>
  <c r="CB115" i="12"/>
  <c r="AF204" i="12"/>
  <c r="BE13" i="12"/>
  <c r="AV47" i="12"/>
  <c r="CI182" i="12"/>
  <c r="E392" i="60"/>
  <c r="BK35" i="12"/>
  <c r="AR168" i="12"/>
  <c r="CA13" i="12"/>
  <c r="G314" i="60"/>
  <c r="F255" i="60"/>
  <c r="CN96" i="12"/>
  <c r="AZ131" i="12"/>
  <c r="BM8" i="12"/>
  <c r="BK102" i="12"/>
  <c r="BE180" i="12"/>
  <c r="BO127" i="12"/>
  <c r="CM169" i="12"/>
  <c r="AO53" i="12"/>
  <c r="CB77" i="12"/>
  <c r="AR132" i="12"/>
  <c r="CN101" i="12"/>
  <c r="CN13" i="12"/>
  <c r="BC182" i="12"/>
  <c r="CA128" i="12"/>
  <c r="G286" i="60"/>
  <c r="AM137" i="12"/>
  <c r="BP97" i="12"/>
  <c r="E227" i="60"/>
  <c r="D316" i="60"/>
  <c r="I316" i="60" s="1"/>
  <c r="AU138" i="12"/>
  <c r="CO200" i="12"/>
  <c r="AY82" i="12"/>
  <c r="BC64" i="12"/>
  <c r="AV196" i="12"/>
  <c r="BM60" i="12"/>
  <c r="CB185" i="12"/>
  <c r="BK31" i="12"/>
  <c r="CJ38" i="12"/>
  <c r="AG195" i="12"/>
  <c r="CM162" i="12"/>
  <c r="AY132" i="12"/>
  <c r="BP177" i="12"/>
  <c r="CK13" i="12"/>
  <c r="F336" i="60"/>
  <c r="CN164" i="12"/>
  <c r="AW178" i="12"/>
  <c r="AM69" i="12"/>
  <c r="G246" i="60"/>
  <c r="BP187" i="12"/>
  <c r="CI72" i="12"/>
  <c r="AW169" i="12"/>
  <c r="BQ112" i="12"/>
  <c r="AZ42" i="12"/>
  <c r="AV175" i="12"/>
  <c r="BM197" i="12"/>
  <c r="BO19" i="12"/>
  <c r="D345" i="60"/>
  <c r="I345" i="60" s="1"/>
  <c r="BC16" i="12"/>
  <c r="AU128" i="12"/>
  <c r="BL36" i="12"/>
  <c r="BO43" i="12"/>
  <c r="CC87" i="12"/>
  <c r="E270" i="60"/>
  <c r="CJ171" i="12"/>
  <c r="CC113" i="12"/>
  <c r="AN135" i="12"/>
  <c r="BC56" i="12"/>
  <c r="BO57" i="12"/>
  <c r="CJ39" i="12"/>
  <c r="G223" i="60"/>
  <c r="AR180" i="12"/>
  <c r="AW76" i="12"/>
  <c r="CK80" i="12"/>
  <c r="E302" i="60"/>
  <c r="BL25" i="12"/>
  <c r="BL14" i="12"/>
  <c r="BP183" i="12"/>
  <c r="CI29" i="12"/>
  <c r="AZ200" i="12"/>
  <c r="BP94" i="12"/>
  <c r="AV164" i="12"/>
  <c r="CK88" i="12"/>
  <c r="CN90" i="12"/>
  <c r="BK71" i="12"/>
  <c r="CC206" i="12"/>
  <c r="CC189" i="12"/>
  <c r="BK56" i="12"/>
  <c r="BP119" i="12"/>
  <c r="CO27" i="12"/>
  <c r="BE10" i="12"/>
  <c r="AU196" i="12"/>
  <c r="BM108" i="12"/>
  <c r="G367" i="60"/>
  <c r="BE142" i="12"/>
  <c r="F332" i="60"/>
  <c r="BC98" i="12"/>
  <c r="BQ134" i="12"/>
  <c r="AV107" i="12"/>
  <c r="AY149" i="12"/>
  <c r="BC67" i="12"/>
  <c r="BD176" i="12"/>
  <c r="BE31" i="12"/>
  <c r="AN146" i="12"/>
  <c r="AS30" i="12"/>
  <c r="CB113" i="12"/>
  <c r="CB186" i="12"/>
  <c r="CA88" i="12"/>
  <c r="CM153" i="12"/>
  <c r="CL153" i="12" s="1"/>
  <c r="BL141" i="12"/>
  <c r="BP107" i="12"/>
  <c r="BC19" i="12"/>
  <c r="AR120" i="12"/>
  <c r="BL106" i="12"/>
  <c r="AY122" i="12"/>
  <c r="CN89" i="12"/>
  <c r="CB187" i="12"/>
  <c r="AS156" i="12"/>
  <c r="BM50" i="12"/>
  <c r="BO181" i="12"/>
  <c r="BA120" i="12"/>
  <c r="AQ137" i="12"/>
  <c r="CB73" i="12"/>
  <c r="BQ161" i="12"/>
  <c r="CK100" i="12"/>
  <c r="CK53" i="12"/>
  <c r="AU143" i="12"/>
  <c r="AN127" i="12"/>
  <c r="BO135" i="12"/>
  <c r="CA75" i="12"/>
  <c r="AU32" i="12"/>
  <c r="CM86" i="12"/>
  <c r="E357" i="60"/>
  <c r="BO154" i="12"/>
  <c r="CC183" i="12"/>
  <c r="BE72" i="12"/>
  <c r="BM44" i="12"/>
  <c r="CJ139" i="12"/>
  <c r="BQ12" i="12"/>
  <c r="CK50" i="12"/>
  <c r="G320" i="60"/>
  <c r="AU10" i="12"/>
  <c r="BK161" i="12"/>
  <c r="CC141" i="12"/>
  <c r="CJ27" i="12"/>
  <c r="BM101" i="12"/>
  <c r="CA37" i="12"/>
  <c r="AY127" i="12"/>
  <c r="F267" i="60"/>
  <c r="BO111" i="12"/>
  <c r="CI114" i="12"/>
  <c r="BA47" i="12"/>
  <c r="CB23" i="12"/>
  <c r="BC203" i="12"/>
  <c r="F278" i="60"/>
  <c r="BC192" i="12"/>
  <c r="CB50" i="12"/>
  <c r="CO53" i="12"/>
  <c r="BO139" i="12"/>
  <c r="BP101" i="12"/>
  <c r="D273" i="60"/>
  <c r="I273" i="60" s="1"/>
  <c r="CM93" i="12"/>
  <c r="AQ125" i="12"/>
  <c r="AN93" i="12"/>
  <c r="AM130" i="12"/>
  <c r="CK108" i="12"/>
  <c r="CM92" i="12"/>
  <c r="BM58" i="12"/>
  <c r="AY39" i="12"/>
  <c r="BO90" i="12"/>
  <c r="CA17" i="12"/>
  <c r="F309" i="60"/>
  <c r="BC25" i="12"/>
  <c r="BC33" i="12"/>
  <c r="AS33" i="12"/>
  <c r="AN33" i="12"/>
  <c r="F289" i="60"/>
  <c r="BO160" i="12"/>
  <c r="BC74" i="12"/>
  <c r="BA136" i="12"/>
  <c r="AM66" i="12"/>
  <c r="AS204" i="12"/>
  <c r="AN202" i="12"/>
  <c r="CK58" i="12"/>
  <c r="AO83" i="12"/>
  <c r="CB132" i="12"/>
  <c r="BK171" i="12"/>
  <c r="F280" i="60"/>
  <c r="BP125" i="12"/>
  <c r="AU14" i="12"/>
  <c r="BM185" i="12"/>
  <c r="AE162" i="12"/>
  <c r="CB184" i="12"/>
  <c r="AS203" i="12"/>
  <c r="G328" i="60"/>
  <c r="AV163" i="12"/>
  <c r="AU78" i="12"/>
  <c r="BO204" i="12"/>
  <c r="CK135" i="12"/>
  <c r="AW187" i="12"/>
  <c r="AQ68" i="12"/>
  <c r="AF78" i="12"/>
  <c r="AR68" i="12"/>
  <c r="D347" i="60"/>
  <c r="I347" i="60" s="1"/>
  <c r="BD205" i="12"/>
  <c r="AS65" i="12"/>
  <c r="AW163" i="12"/>
  <c r="AW160" i="12"/>
  <c r="CC187" i="12"/>
  <c r="BK112" i="12"/>
  <c r="BK157" i="12"/>
  <c r="D313" i="60"/>
  <c r="I313" i="60" s="1"/>
  <c r="AY197" i="12"/>
  <c r="CM102" i="12"/>
  <c r="AO78" i="12"/>
  <c r="CJ200" i="12"/>
  <c r="BP199" i="12"/>
  <c r="D377" i="60"/>
  <c r="I377" i="60" s="1"/>
  <c r="AF205" i="12"/>
  <c r="BQ101" i="12"/>
  <c r="AM183" i="12"/>
  <c r="BD123" i="12"/>
  <c r="AF146" i="12"/>
  <c r="AM97" i="12"/>
  <c r="AG150" i="12"/>
  <c r="AY192" i="12"/>
  <c r="AW177" i="12"/>
  <c r="CC182" i="12"/>
  <c r="AE183" i="12"/>
  <c r="AY134" i="12"/>
  <c r="AZ93" i="12"/>
  <c r="CM199" i="12"/>
  <c r="CA204" i="12"/>
  <c r="CJ136" i="12"/>
  <c r="CO132" i="12"/>
  <c r="CJ57" i="12"/>
  <c r="BQ167" i="12"/>
  <c r="BD18" i="12"/>
  <c r="BQ43" i="12"/>
  <c r="AW153" i="12"/>
  <c r="CC102" i="12"/>
  <c r="AW10" i="12"/>
  <c r="CC15" i="12"/>
  <c r="AY50" i="12"/>
  <c r="BL85" i="12"/>
  <c r="CN38" i="12"/>
  <c r="BK122" i="12"/>
  <c r="G392" i="60"/>
  <c r="CA151" i="12"/>
  <c r="AV193" i="12"/>
  <c r="BD21" i="12"/>
  <c r="BA183" i="12"/>
  <c r="CO184" i="12"/>
  <c r="BA75" i="12"/>
  <c r="AW142" i="12"/>
  <c r="CI92" i="12"/>
  <c r="CJ186" i="12"/>
  <c r="CB145" i="12"/>
  <c r="CC11" i="12"/>
  <c r="BM31" i="12"/>
  <c r="AQ167" i="12"/>
  <c r="BE8" i="12"/>
  <c r="CI60" i="12"/>
  <c r="G403" i="60"/>
  <c r="BO136" i="12"/>
  <c r="AU127" i="12"/>
  <c r="CM105" i="12"/>
  <c r="AW109" i="12"/>
  <c r="BA48" i="12"/>
  <c r="E258" i="60"/>
  <c r="BD73" i="12"/>
  <c r="CK89" i="12"/>
  <c r="CM195" i="12"/>
  <c r="BD94" i="12"/>
  <c r="E301" i="60"/>
  <c r="AV104" i="12"/>
  <c r="CK57" i="12"/>
  <c r="AZ20" i="12"/>
  <c r="BD86" i="12"/>
  <c r="BE179" i="12"/>
  <c r="CC94" i="12"/>
  <c r="CJ163" i="12"/>
  <c r="BM110" i="12"/>
  <c r="CJ173" i="12"/>
  <c r="CN52" i="12"/>
  <c r="CN200" i="12"/>
  <c r="CM82" i="12"/>
  <c r="CB86" i="12"/>
  <c r="BQ195" i="12"/>
  <c r="BP139" i="12"/>
  <c r="E259" i="60"/>
  <c r="CM117" i="12"/>
  <c r="AS206" i="12"/>
  <c r="BE11" i="12"/>
  <c r="BK127" i="12"/>
  <c r="AW48" i="12"/>
  <c r="AS77" i="12"/>
  <c r="BE113" i="12"/>
  <c r="CO202" i="12"/>
  <c r="AO130" i="12"/>
  <c r="CJ103" i="12"/>
  <c r="AE99" i="12"/>
  <c r="BE43" i="12"/>
  <c r="CB82" i="12"/>
  <c r="BM35" i="12"/>
  <c r="BQ153" i="12"/>
  <c r="AY66" i="12"/>
  <c r="CM179" i="12"/>
  <c r="AZ142" i="12"/>
  <c r="BE53" i="12"/>
  <c r="CN50" i="12"/>
  <c r="CJ20" i="12"/>
  <c r="CN197" i="12"/>
  <c r="BE202" i="12"/>
  <c r="CC131" i="12"/>
  <c r="AV114" i="12"/>
  <c r="BA65" i="12"/>
  <c r="CI70" i="12"/>
  <c r="AG119" i="12"/>
  <c r="BL15" i="12"/>
  <c r="AO133" i="12"/>
  <c r="AR159" i="12"/>
  <c r="AU182" i="12"/>
  <c r="BO23" i="12"/>
  <c r="CB198" i="12"/>
  <c r="D355" i="60"/>
  <c r="I355" i="60" s="1"/>
  <c r="G323" i="60"/>
  <c r="AV32" i="12"/>
  <c r="AY188" i="12"/>
  <c r="BE80" i="12"/>
  <c r="AG143" i="12"/>
  <c r="BE188" i="12"/>
  <c r="AE108" i="12"/>
  <c r="AD108" i="12" s="1"/>
  <c r="BA90" i="12"/>
  <c r="CK152" i="12"/>
  <c r="AR123" i="12"/>
  <c r="AV178" i="12"/>
  <c r="D396" i="60"/>
  <c r="I396" i="60" s="1"/>
  <c r="AZ68" i="12"/>
  <c r="BK48" i="12"/>
  <c r="D314" i="60"/>
  <c r="I314" i="60" s="1"/>
  <c r="BD90" i="12"/>
  <c r="CK64" i="12"/>
  <c r="CO122" i="12"/>
  <c r="G249" i="60"/>
  <c r="G396" i="60"/>
  <c r="AU76" i="12"/>
  <c r="CK126" i="12"/>
  <c r="AE142" i="12"/>
  <c r="AD142" i="12" s="1"/>
  <c r="AM171" i="12"/>
  <c r="CN85" i="12"/>
  <c r="BP58" i="12"/>
  <c r="BL152" i="12"/>
  <c r="AR106" i="12"/>
  <c r="BP167" i="12"/>
  <c r="BA46" i="12"/>
  <c r="G248" i="60"/>
  <c r="AU100" i="12"/>
  <c r="CJ201" i="12"/>
  <c r="CA19" i="12"/>
  <c r="CO69" i="12"/>
  <c r="CJ206" i="12"/>
  <c r="BO55" i="12"/>
  <c r="CI110" i="12"/>
  <c r="G331" i="60"/>
  <c r="E351" i="60"/>
  <c r="CM157" i="12"/>
  <c r="D275" i="60"/>
  <c r="I275" i="60" s="1"/>
  <c r="AS98" i="12"/>
  <c r="AG152" i="12"/>
  <c r="BM63" i="12"/>
  <c r="CI116" i="12"/>
  <c r="CB28" i="12"/>
  <c r="CM119" i="12"/>
  <c r="AM19" i="12"/>
  <c r="BC111" i="12"/>
  <c r="CO156" i="12"/>
  <c r="BQ114" i="12"/>
  <c r="CB152" i="12"/>
  <c r="BA26" i="12"/>
  <c r="BK180" i="12"/>
  <c r="CB127" i="12"/>
  <c r="BM134" i="12"/>
  <c r="BA77" i="12"/>
  <c r="D391" i="60"/>
  <c r="I391" i="60" s="1"/>
  <c r="E256" i="60"/>
  <c r="AM98" i="12"/>
  <c r="BK66" i="12"/>
  <c r="CI61" i="12"/>
  <c r="BD88" i="12"/>
  <c r="BA185" i="12"/>
  <c r="CC160" i="12"/>
  <c r="CJ19" i="12"/>
  <c r="CI39" i="12"/>
  <c r="AQ82" i="12"/>
  <c r="AF176" i="12"/>
  <c r="AM159" i="12"/>
  <c r="BC24" i="12"/>
  <c r="AE177" i="12"/>
  <c r="CA153" i="12"/>
  <c r="CJ66" i="12"/>
  <c r="AU148" i="12"/>
  <c r="D332" i="60"/>
  <c r="I332" i="60" s="1"/>
  <c r="CC165" i="12"/>
  <c r="CJ128" i="12"/>
  <c r="F316" i="60"/>
  <c r="AR125" i="12"/>
  <c r="F275" i="60"/>
  <c r="CK28" i="12"/>
  <c r="CN201" i="12"/>
  <c r="BD15" i="12"/>
  <c r="CI187" i="12"/>
  <c r="F312" i="60"/>
  <c r="CC14" i="12"/>
  <c r="BA154" i="12"/>
  <c r="CJ178" i="12"/>
  <c r="BM74" i="12"/>
  <c r="F391" i="60"/>
  <c r="AZ110" i="12"/>
  <c r="BC198" i="12"/>
  <c r="AM47" i="12"/>
  <c r="E401" i="60"/>
  <c r="AE121" i="12"/>
  <c r="CK10" i="12"/>
  <c r="CJ152" i="12"/>
  <c r="BD156" i="12"/>
  <c r="CB122" i="12"/>
  <c r="AZ46" i="12"/>
  <c r="AW28" i="12"/>
  <c r="AY205" i="12"/>
  <c r="CI31" i="12"/>
  <c r="BA73" i="12"/>
  <c r="AN152" i="12"/>
  <c r="BL38" i="12"/>
  <c r="D277" i="60"/>
  <c r="I277" i="60" s="1"/>
  <c r="AU177" i="12"/>
  <c r="F385" i="60"/>
  <c r="AY81" i="12"/>
  <c r="AV166" i="12"/>
  <c r="CB81" i="12"/>
  <c r="BP116" i="12"/>
  <c r="AQ67" i="12"/>
  <c r="AG146" i="12"/>
  <c r="AG204" i="12"/>
  <c r="AV143" i="12"/>
  <c r="E248" i="60"/>
  <c r="CK156" i="12"/>
  <c r="BA92" i="12"/>
  <c r="BL93" i="12"/>
  <c r="AN191" i="12"/>
  <c r="AO37" i="12"/>
  <c r="G330" i="60"/>
  <c r="AF89" i="12"/>
  <c r="BE134" i="12"/>
  <c r="CI100" i="12"/>
  <c r="CN73" i="12"/>
  <c r="CN29" i="12"/>
  <c r="CI101" i="12"/>
  <c r="AM40" i="12"/>
  <c r="CC32" i="12"/>
  <c r="BD116" i="12"/>
  <c r="CJ121" i="12"/>
  <c r="AU90" i="12"/>
  <c r="BC190" i="12"/>
  <c r="CJ40" i="12"/>
  <c r="AW17" i="12"/>
  <c r="BM160" i="12"/>
  <c r="AV83" i="12"/>
  <c r="BD151" i="12"/>
  <c r="AM170" i="12"/>
  <c r="CC58" i="12"/>
  <c r="AW173" i="12"/>
  <c r="AY143" i="12"/>
  <c r="BD145" i="12"/>
  <c r="AV25" i="12"/>
  <c r="CM109" i="12"/>
  <c r="E413" i="60"/>
  <c r="AF188" i="12"/>
  <c r="BD20" i="12"/>
  <c r="BA151" i="12"/>
  <c r="AO62" i="12"/>
  <c r="F369" i="60"/>
  <c r="CC55" i="12"/>
  <c r="AV145" i="12"/>
  <c r="AY113" i="12"/>
  <c r="AX113" i="12" s="1"/>
  <c r="CA48" i="12"/>
  <c r="BQ122" i="12"/>
  <c r="BQ142" i="12"/>
  <c r="CM156" i="12"/>
  <c r="BO107" i="12"/>
  <c r="CJ168" i="12"/>
  <c r="CO81" i="12"/>
  <c r="AZ161" i="12"/>
  <c r="CN44" i="12"/>
  <c r="AF156" i="12"/>
  <c r="AO115" i="12"/>
  <c r="BD152" i="12"/>
  <c r="BO17" i="12"/>
  <c r="BQ99" i="12"/>
  <c r="BD125" i="12"/>
  <c r="BO44" i="12"/>
  <c r="CN20" i="12"/>
  <c r="CA178" i="12"/>
  <c r="BC86" i="12"/>
  <c r="BC17" i="12"/>
  <c r="AZ198" i="12"/>
  <c r="BA37" i="12"/>
  <c r="AO87" i="12"/>
  <c r="BO42" i="12"/>
  <c r="AQ57" i="12"/>
  <c r="F345" i="60"/>
  <c r="BO112" i="12"/>
  <c r="AQ75" i="12"/>
  <c r="BP122" i="12"/>
  <c r="BM124" i="12"/>
  <c r="AF163" i="12"/>
  <c r="CA86" i="12"/>
  <c r="AG183" i="12"/>
  <c r="CJ102" i="12"/>
  <c r="CI90" i="12"/>
  <c r="AQ7" i="12"/>
  <c r="CB181" i="12"/>
  <c r="AY80" i="12"/>
  <c r="CA115" i="12"/>
  <c r="AM122" i="12"/>
  <c r="CC19" i="12"/>
  <c r="AS110" i="12"/>
  <c r="CK76" i="12"/>
  <c r="BK181" i="12"/>
  <c r="G325" i="60"/>
  <c r="AY190" i="12"/>
  <c r="BL117" i="12"/>
  <c r="F279" i="60"/>
  <c r="CO188" i="12"/>
  <c r="BA8" i="12"/>
  <c r="AF168" i="12"/>
  <c r="AV92" i="12"/>
  <c r="AQ176" i="12"/>
  <c r="BP98" i="12"/>
  <c r="AZ64" i="12"/>
  <c r="AR158" i="12"/>
  <c r="AN46" i="12"/>
  <c r="BP64" i="12"/>
  <c r="AO42" i="12"/>
  <c r="BA30" i="12"/>
  <c r="CJ156" i="12"/>
  <c r="CJ75" i="12"/>
  <c r="CM111" i="12"/>
  <c r="BO82" i="12"/>
  <c r="BN82" i="12" s="1"/>
  <c r="AU40" i="12"/>
  <c r="F388" i="60"/>
  <c r="CC202" i="12"/>
  <c r="AF151" i="12"/>
  <c r="AO161" i="12"/>
  <c r="CJ147" i="12"/>
  <c r="AO13" i="12"/>
  <c r="CC164" i="12"/>
  <c r="AQ49" i="12"/>
  <c r="AV205" i="12"/>
  <c r="CK142" i="12"/>
  <c r="BA101" i="12"/>
  <c r="AE195" i="12"/>
  <c r="BQ118" i="12"/>
  <c r="CK188" i="12"/>
  <c r="AG147" i="12"/>
  <c r="CM37" i="12"/>
  <c r="BL119" i="12"/>
  <c r="CB40" i="12"/>
  <c r="AN28" i="12"/>
  <c r="BD82" i="12"/>
  <c r="BO125" i="12"/>
  <c r="BD175" i="12"/>
  <c r="CK78" i="12"/>
  <c r="D297" i="60"/>
  <c r="I297" i="60" s="1"/>
  <c r="CO143" i="12"/>
  <c r="AW181" i="12"/>
  <c r="AW129" i="12"/>
  <c r="BD149" i="12"/>
  <c r="BM184" i="12"/>
  <c r="BO53" i="12"/>
  <c r="AO182" i="12"/>
  <c r="D375" i="60"/>
  <c r="I375" i="60" s="1"/>
  <c r="CJ25" i="12"/>
  <c r="CC83" i="12"/>
  <c r="BL102" i="12"/>
  <c r="AN145" i="12"/>
  <c r="AG130" i="12"/>
  <c r="G308" i="60"/>
  <c r="BD22" i="12"/>
  <c r="D411" i="60"/>
  <c r="I411" i="60" s="1"/>
  <c r="F268" i="60"/>
  <c r="BM141" i="12"/>
  <c r="AW199" i="12"/>
  <c r="E350" i="60"/>
  <c r="F261" i="60"/>
  <c r="BA159" i="12"/>
  <c r="AM58" i="12"/>
  <c r="AL58" i="12" s="1"/>
  <c r="BA112" i="12"/>
  <c r="BL179" i="12"/>
  <c r="CB46" i="12"/>
  <c r="AY24" i="12"/>
  <c r="AV177" i="12"/>
  <c r="AO105" i="12"/>
  <c r="BP153" i="12"/>
  <c r="CA11" i="12"/>
  <c r="AV42" i="12"/>
  <c r="AQ55" i="12"/>
  <c r="AZ92" i="12"/>
  <c r="E309" i="60"/>
  <c r="BK197" i="12"/>
  <c r="AQ88" i="12"/>
  <c r="BC77" i="12"/>
  <c r="BK140" i="12"/>
  <c r="BJ140" i="12" s="1"/>
  <c r="AG196" i="12"/>
  <c r="AR181" i="12"/>
  <c r="AG112" i="12"/>
  <c r="AQ64" i="12"/>
  <c r="CM11" i="12"/>
  <c r="CO129" i="12"/>
  <c r="BC175" i="12"/>
  <c r="E218" i="60"/>
  <c r="AY13" i="12"/>
  <c r="BD168" i="12"/>
  <c r="G415" i="60"/>
  <c r="AN106" i="12"/>
  <c r="CC167" i="12"/>
  <c r="BM93" i="12"/>
  <c r="BQ147" i="12"/>
  <c r="AQ154" i="12"/>
  <c r="AP154" i="12" s="1"/>
  <c r="AY107" i="12"/>
  <c r="AS58" i="12"/>
  <c r="BL165" i="12"/>
  <c r="BK34" i="12"/>
  <c r="AN81" i="12"/>
  <c r="AN74" i="12"/>
  <c r="CJ99" i="12"/>
  <c r="BM142" i="12"/>
  <c r="AY56" i="12"/>
  <c r="CM45" i="12"/>
  <c r="E354" i="60"/>
  <c r="AU97" i="12"/>
  <c r="AV56" i="12"/>
  <c r="BP160" i="12"/>
  <c r="CI166" i="12"/>
  <c r="AO82" i="12"/>
  <c r="CC112" i="12"/>
  <c r="CK130" i="12"/>
  <c r="BQ171" i="12"/>
  <c r="BA56" i="12"/>
  <c r="BD146" i="12"/>
  <c r="BC57" i="12"/>
  <c r="BC62" i="12"/>
  <c r="AV180" i="12"/>
  <c r="CC66" i="12"/>
  <c r="AN71" i="12"/>
  <c r="E359" i="60"/>
  <c r="F409" i="60"/>
  <c r="E324" i="60"/>
  <c r="AU172" i="12"/>
  <c r="CO177" i="12"/>
  <c r="G382" i="60"/>
  <c r="CC179" i="12"/>
  <c r="CK205" i="12"/>
  <c r="AQ148" i="12"/>
  <c r="AV8" i="12"/>
  <c r="CN146" i="12"/>
  <c r="BO140" i="12"/>
  <c r="BM113" i="12"/>
  <c r="CK127" i="12"/>
  <c r="AO197" i="12"/>
  <c r="BP141" i="12"/>
  <c r="D353" i="60"/>
  <c r="I353" i="60" s="1"/>
  <c r="AW59" i="12"/>
  <c r="CI42" i="12"/>
  <c r="BL122" i="12"/>
  <c r="AW156" i="12"/>
  <c r="BL88" i="12"/>
  <c r="BE160" i="12"/>
  <c r="CM104" i="12"/>
  <c r="G280" i="60"/>
  <c r="E295" i="60"/>
  <c r="AY191" i="12"/>
  <c r="CM130" i="12"/>
  <c r="BP173" i="12"/>
  <c r="CK105" i="12"/>
  <c r="D262" i="60"/>
  <c r="I262" i="60" s="1"/>
  <c r="CA164" i="12"/>
  <c r="AY47" i="12"/>
  <c r="AS132" i="12"/>
  <c r="BQ63" i="12"/>
  <c r="AZ143" i="12"/>
  <c r="G17" i="34"/>
  <c r="G256" i="60"/>
  <c r="BP43" i="12"/>
  <c r="BK166" i="12"/>
  <c r="AM200" i="12"/>
  <c r="CI134" i="12"/>
  <c r="CM69" i="12"/>
  <c r="CL69" i="12" s="1"/>
  <c r="AM123" i="12"/>
  <c r="CM78" i="12"/>
  <c r="BC153" i="12"/>
  <c r="BB153" i="12" s="1"/>
  <c r="CI145" i="12"/>
  <c r="BP171" i="12"/>
  <c r="AQ103" i="12"/>
  <c r="CO118" i="12"/>
  <c r="CC46" i="12"/>
  <c r="BA198" i="12"/>
  <c r="BD173" i="12"/>
  <c r="CO195" i="12"/>
  <c r="BK173" i="12"/>
  <c r="CK74" i="12"/>
  <c r="AQ146" i="12"/>
  <c r="F371" i="60"/>
  <c r="BD64" i="12"/>
  <c r="AQ33" i="12"/>
  <c r="BM166" i="12"/>
  <c r="AN190" i="12"/>
  <c r="AR172" i="12"/>
  <c r="D294" i="60"/>
  <c r="I294" i="60" s="1"/>
  <c r="BM196" i="12"/>
  <c r="AO46" i="12"/>
  <c r="CI137" i="12"/>
  <c r="AR198" i="12"/>
  <c r="CN56" i="12"/>
  <c r="AW54" i="12"/>
  <c r="D269" i="60"/>
  <c r="I269" i="60" s="1"/>
  <c r="AQ113" i="12"/>
  <c r="AM35" i="12"/>
  <c r="AY171" i="12"/>
  <c r="AU72" i="12"/>
  <c r="AS199" i="12"/>
  <c r="CA143" i="12"/>
  <c r="F400" i="60"/>
  <c r="CJ78" i="12"/>
  <c r="AW127" i="12"/>
  <c r="E275" i="60"/>
  <c r="G237" i="60"/>
  <c r="AU150" i="12"/>
  <c r="AY128" i="12"/>
  <c r="BP41" i="12"/>
  <c r="AU117" i="12"/>
  <c r="AT117" i="12" s="1"/>
  <c r="CB149" i="12"/>
  <c r="CK180" i="12"/>
  <c r="BO11" i="12"/>
  <c r="AN148" i="12"/>
  <c r="AZ108" i="12"/>
  <c r="BL98" i="12"/>
  <c r="AN30" i="12"/>
  <c r="BC112" i="12"/>
  <c r="BB112" i="12" s="1"/>
  <c r="AR197" i="12"/>
  <c r="E307" i="60"/>
  <c r="AW67" i="12"/>
  <c r="BD48" i="12"/>
  <c r="CA149" i="12"/>
  <c r="BO47" i="12"/>
  <c r="BP76" i="12"/>
  <c r="AZ56" i="12"/>
  <c r="AO151" i="12"/>
  <c r="CC16" i="12"/>
  <c r="AU185" i="12"/>
  <c r="CB103" i="12"/>
  <c r="CI206" i="12"/>
  <c r="CJ21" i="12"/>
  <c r="CN48" i="12"/>
  <c r="BD102" i="12"/>
  <c r="AO172" i="12"/>
  <c r="BE47" i="12"/>
  <c r="AU181" i="12"/>
  <c r="AZ107" i="12"/>
  <c r="BE129" i="12"/>
  <c r="AZ182" i="12"/>
  <c r="BE119" i="12"/>
  <c r="CA110" i="12"/>
  <c r="BE20" i="12"/>
  <c r="E240" i="60"/>
  <c r="CM26" i="12"/>
  <c r="CJ13" i="12"/>
  <c r="AR153" i="12"/>
  <c r="AN176" i="12"/>
  <c r="AM92" i="12"/>
  <c r="AZ36" i="12"/>
  <c r="AR136" i="12"/>
  <c r="AU201" i="12"/>
  <c r="CB101" i="12"/>
  <c r="BC193" i="12"/>
  <c r="AQ62" i="12"/>
  <c r="BP66" i="12"/>
  <c r="BA105" i="12"/>
  <c r="CK36" i="12"/>
  <c r="AZ154" i="12"/>
  <c r="BQ104" i="12"/>
  <c r="D235" i="60"/>
  <c r="I235" i="60" s="1"/>
  <c r="CN58" i="12"/>
  <c r="BP172" i="12"/>
  <c r="AV31" i="12"/>
  <c r="BK98" i="12"/>
  <c r="CA30" i="12"/>
  <c r="AY195" i="12"/>
  <c r="F320" i="60"/>
  <c r="CK198" i="12"/>
  <c r="CA181" i="12"/>
  <c r="CB41" i="12"/>
  <c r="BM24" i="12"/>
  <c r="AR119" i="12"/>
  <c r="AZ72" i="12"/>
  <c r="AY63" i="12"/>
  <c r="CI159" i="12"/>
  <c r="BC134" i="12"/>
  <c r="BQ116" i="12"/>
  <c r="AQ139" i="12"/>
  <c r="AZ8" i="12"/>
  <c r="CC114" i="12"/>
  <c r="AS167" i="12"/>
  <c r="AZ109" i="12"/>
  <c r="CJ68" i="12"/>
  <c r="BE125" i="12"/>
  <c r="BQ36" i="12"/>
  <c r="CC52" i="12"/>
  <c r="AZ133" i="12"/>
  <c r="CA40" i="12"/>
  <c r="CB134" i="12"/>
  <c r="BC13" i="12"/>
  <c r="AQ206" i="12"/>
  <c r="CA61" i="12"/>
  <c r="CB51" i="12"/>
  <c r="AG188" i="12"/>
  <c r="AO199" i="12"/>
  <c r="G364" i="60"/>
  <c r="CB164" i="12"/>
  <c r="CA100" i="12"/>
  <c r="D395" i="60"/>
  <c r="I395" i="60" s="1"/>
  <c r="AU140" i="12"/>
  <c r="BQ164" i="12"/>
  <c r="AN187" i="12"/>
  <c r="BQ149" i="12"/>
  <c r="BA121" i="12"/>
  <c r="F264" i="60"/>
  <c r="AY189" i="12"/>
  <c r="AN86" i="12"/>
  <c r="G317" i="60"/>
  <c r="AW151" i="12"/>
  <c r="BK158" i="12"/>
  <c r="G258" i="60"/>
  <c r="BE28" i="12"/>
  <c r="CK45" i="12"/>
  <c r="BE83" i="12"/>
  <c r="CO48" i="12"/>
  <c r="CJ96" i="12"/>
  <c r="CN118" i="12"/>
  <c r="CJ56" i="12"/>
  <c r="BC189" i="12"/>
  <c r="CO145" i="12"/>
  <c r="CA15" i="12"/>
  <c r="AS186" i="12"/>
  <c r="CM31" i="12"/>
  <c r="CL31" i="12" s="1"/>
  <c r="AY44" i="12"/>
  <c r="CC76" i="12"/>
  <c r="AR32" i="12"/>
  <c r="AZ122" i="12"/>
  <c r="AW42" i="12"/>
  <c r="BA24" i="12"/>
  <c r="AR99" i="12"/>
  <c r="AO131" i="12"/>
  <c r="AO146" i="12"/>
  <c r="CC30" i="12"/>
  <c r="AS108" i="12"/>
  <c r="AN107" i="12"/>
  <c r="BL92" i="12"/>
  <c r="BM170" i="12"/>
  <c r="BM189" i="12"/>
  <c r="AR10" i="12"/>
  <c r="AU180" i="12"/>
  <c r="AZ167" i="12"/>
  <c r="BM68" i="12"/>
  <c r="CI199" i="12"/>
  <c r="BA104" i="12"/>
  <c r="CA74" i="12"/>
  <c r="CK15" i="12"/>
  <c r="F257" i="60"/>
  <c r="G338" i="60"/>
  <c r="AU67" i="12"/>
  <c r="G326" i="60"/>
  <c r="AO173" i="12"/>
  <c r="AZ95" i="12"/>
  <c r="AO129" i="12"/>
  <c r="BM137" i="12"/>
  <c r="AS85" i="12"/>
  <c r="AW185" i="12"/>
  <c r="BL31" i="12"/>
  <c r="BP87" i="12"/>
  <c r="AO110" i="12"/>
  <c r="AO90" i="12"/>
  <c r="BL112" i="12"/>
  <c r="CC34" i="12"/>
  <c r="CC120" i="12"/>
  <c r="BD104" i="12"/>
  <c r="AZ146" i="12"/>
  <c r="AS111" i="12"/>
  <c r="BA41" i="12"/>
  <c r="BD171" i="12"/>
  <c r="AS91" i="12"/>
  <c r="BD31" i="12"/>
  <c r="CB147" i="12"/>
  <c r="CB61" i="12"/>
  <c r="AU69" i="12"/>
  <c r="CB172" i="12"/>
  <c r="BK75" i="12"/>
  <c r="BA168" i="12"/>
  <c r="BA22" i="12"/>
  <c r="AW164" i="12"/>
  <c r="BL198" i="12"/>
  <c r="BM83" i="12"/>
  <c r="BD11" i="12"/>
  <c r="BK196" i="12"/>
  <c r="BQ58" i="12"/>
  <c r="AO135" i="12"/>
  <c r="CI30" i="12"/>
  <c r="CH30" i="12" s="1"/>
  <c r="AQ76" i="12"/>
  <c r="BK135" i="12"/>
  <c r="CA104" i="12"/>
  <c r="CI7" i="12"/>
  <c r="CB140" i="12"/>
  <c r="AQ21" i="12"/>
  <c r="G220" i="60"/>
  <c r="CN174" i="12"/>
  <c r="CA173" i="12"/>
  <c r="AQ72" i="12"/>
  <c r="AM117" i="12"/>
  <c r="CA12" i="12"/>
  <c r="BQ121" i="12"/>
  <c r="BQ47" i="12"/>
  <c r="AW202" i="12"/>
  <c r="BQ67" i="12"/>
  <c r="BM57" i="12"/>
  <c r="BE77" i="12"/>
  <c r="BE94" i="12"/>
  <c r="AW11" i="12"/>
  <c r="AR63" i="12"/>
  <c r="AV86" i="12"/>
  <c r="BM29" i="12"/>
  <c r="BE159" i="12"/>
  <c r="AN104" i="12"/>
  <c r="BM114" i="12"/>
  <c r="F9" i="34"/>
  <c r="E36" i="34" s="1"/>
  <c r="AV200" i="12"/>
  <c r="BP26" i="12"/>
  <c r="AO179" i="12"/>
  <c r="AN158" i="12"/>
  <c r="BA114" i="12"/>
  <c r="BP52" i="12"/>
  <c r="AR74" i="12"/>
  <c r="CI188" i="12"/>
  <c r="AQ198" i="12"/>
  <c r="BP162" i="12"/>
  <c r="CN40" i="12"/>
  <c r="AU86" i="12"/>
  <c r="BA50" i="12"/>
  <c r="BQ89" i="12"/>
  <c r="E347" i="60"/>
  <c r="CJ77" i="12"/>
  <c r="CM147" i="12"/>
  <c r="BO95" i="12"/>
  <c r="CJ194" i="12"/>
  <c r="AV159" i="12"/>
  <c r="BP51" i="12"/>
  <c r="BQ9" i="12"/>
  <c r="BM67" i="12"/>
  <c r="AZ186" i="12"/>
  <c r="BQ37" i="12"/>
  <c r="BA189" i="12"/>
  <c r="BE85" i="12"/>
  <c r="AV48" i="12"/>
  <c r="AV30" i="12"/>
  <c r="E382" i="60"/>
  <c r="AR163" i="12"/>
  <c r="BE71" i="12"/>
  <c r="BD75" i="12"/>
  <c r="AS44" i="12"/>
  <c r="AW184" i="12"/>
  <c r="CK160" i="12"/>
  <c r="CK90" i="12"/>
  <c r="AS86" i="12"/>
  <c r="BE59" i="12"/>
  <c r="BE42" i="12"/>
  <c r="AZ48" i="12"/>
  <c r="E262" i="60"/>
  <c r="BO108" i="12"/>
  <c r="BP133" i="12"/>
  <c r="CB87" i="12"/>
  <c r="AU107" i="12"/>
  <c r="CM15" i="12"/>
  <c r="CL101" i="12" s="1"/>
  <c r="AM131" i="12"/>
  <c r="AN182" i="12"/>
  <c r="D339" i="60"/>
  <c r="I339" i="60" s="1"/>
  <c r="AM127" i="12"/>
  <c r="G263" i="60"/>
  <c r="BE166" i="12"/>
  <c r="BA38" i="12"/>
  <c r="AM79" i="12"/>
  <c r="BD42" i="12"/>
  <c r="AN84" i="12"/>
  <c r="AR61" i="12"/>
  <c r="BM162" i="12"/>
  <c r="BE186" i="12"/>
  <c r="AV90" i="12"/>
  <c r="AW37" i="12"/>
  <c r="AV119" i="12"/>
  <c r="BD114" i="12"/>
  <c r="BD162" i="12"/>
  <c r="AZ144" i="12"/>
  <c r="BQ28" i="12"/>
  <c r="BC69" i="12"/>
  <c r="D228" i="60"/>
  <c r="I228" i="60" s="1"/>
  <c r="BQ150" i="12"/>
  <c r="BA165" i="12"/>
  <c r="CJ125" i="12"/>
  <c r="CJ138" i="12"/>
  <c r="D372" i="60"/>
  <c r="I372" i="60" s="1"/>
  <c r="AV117" i="12"/>
  <c r="BM66" i="12"/>
  <c r="BD101" i="12"/>
  <c r="BP85" i="12"/>
  <c r="BA32" i="12"/>
  <c r="CK150" i="12"/>
  <c r="AZ75" i="12"/>
  <c r="CC60" i="12"/>
  <c r="BL108" i="12"/>
  <c r="BD142" i="12"/>
  <c r="AS185" i="12"/>
  <c r="BL79" i="12"/>
  <c r="BD178" i="12"/>
  <c r="BO145" i="12"/>
  <c r="AN163" i="12"/>
  <c r="AV128" i="12"/>
  <c r="BE58" i="12"/>
  <c r="AO176" i="12"/>
  <c r="AZ67" i="12"/>
  <c r="BE9" i="12"/>
  <c r="AV188" i="12"/>
  <c r="BM14" i="12"/>
  <c r="AO120" i="12"/>
  <c r="F16" i="34"/>
  <c r="BL150" i="12"/>
  <c r="AO126" i="12"/>
  <c r="AW102" i="12"/>
  <c r="BO15" i="12"/>
  <c r="BE169" i="12"/>
  <c r="AQ53" i="12"/>
  <c r="CB114" i="12"/>
  <c r="CN109" i="12"/>
  <c r="AN137" i="12"/>
  <c r="AN197" i="12"/>
  <c r="CA186" i="12"/>
  <c r="BZ186" i="12" s="1"/>
  <c r="BC30" i="12"/>
  <c r="BO198" i="12"/>
  <c r="AZ130" i="12"/>
  <c r="AR16" i="12"/>
  <c r="AS182" i="12"/>
  <c r="BM97" i="12"/>
  <c r="BD172" i="12"/>
  <c r="AS146" i="12"/>
  <c r="AV66" i="12"/>
  <c r="AW189" i="12"/>
  <c r="BC174" i="12"/>
  <c r="BA102" i="12"/>
  <c r="BL131" i="12"/>
  <c r="BA149" i="12"/>
  <c r="AO190" i="12"/>
  <c r="BP34" i="12"/>
  <c r="BM132" i="12"/>
  <c r="BE143" i="12"/>
  <c r="AY91" i="12"/>
  <c r="BQ120" i="12"/>
  <c r="AR35" i="12"/>
  <c r="BE191" i="12"/>
  <c r="BL42" i="12"/>
  <c r="AW46" i="12"/>
  <c r="AR150" i="12"/>
  <c r="AZ19" i="12"/>
  <c r="AS201" i="12"/>
  <c r="AV54" i="12"/>
  <c r="AS36" i="12"/>
  <c r="G219" i="60"/>
  <c r="AY7" i="12"/>
  <c r="BE26" i="12"/>
  <c r="CA167" i="12"/>
  <c r="CB94" i="12"/>
  <c r="BL113" i="12"/>
  <c r="CC38" i="12"/>
  <c r="CA161" i="12"/>
  <c r="BK187" i="12"/>
  <c r="AV131" i="12"/>
  <c r="BA58" i="12"/>
  <c r="CB72" i="12"/>
  <c r="CC13" i="12"/>
  <c r="BO84" i="12"/>
  <c r="AS151" i="12"/>
  <c r="BQ14" i="12"/>
  <c r="AZ102" i="12"/>
  <c r="AR102" i="12"/>
  <c r="AW132" i="12"/>
  <c r="AS19" i="12"/>
  <c r="H16" i="34"/>
  <c r="BQ192" i="12"/>
  <c r="AN69" i="12"/>
  <c r="AV116" i="12"/>
  <c r="BQ81" i="12"/>
  <c r="BP155" i="12"/>
  <c r="BL127" i="12"/>
  <c r="BE41" i="12"/>
  <c r="AQ101" i="12"/>
  <c r="BA52" i="12"/>
  <c r="CC33" i="12"/>
  <c r="AO205" i="12"/>
  <c r="AS88" i="12"/>
  <c r="F390" i="60"/>
  <c r="D366" i="60"/>
  <c r="I366" i="60" s="1"/>
  <c r="AZ43" i="12"/>
  <c r="CM74" i="12"/>
  <c r="CL74" i="12" s="1"/>
  <c r="AW32" i="12"/>
  <c r="BM121" i="12"/>
  <c r="AW137" i="12"/>
  <c r="BE158" i="12"/>
  <c r="BQ8" i="12"/>
  <c r="CK186" i="12"/>
  <c r="AZ86" i="12"/>
  <c r="AV155" i="12"/>
  <c r="CC173" i="12"/>
  <c r="BE100" i="12"/>
  <c r="BQ160" i="12"/>
  <c r="BA191" i="12"/>
  <c r="AZ175" i="12"/>
  <c r="AV130" i="12"/>
  <c r="BM150" i="12"/>
  <c r="BO206" i="12"/>
  <c r="AW27" i="12"/>
  <c r="BD124" i="12"/>
  <c r="BL67" i="12"/>
  <c r="BL59" i="12"/>
  <c r="J14" i="12"/>
  <c r="J13" i="12"/>
  <c r="CL56" i="12"/>
  <c r="CL50" i="12"/>
  <c r="CL204" i="12"/>
  <c r="CL23" i="12"/>
  <c r="CL58" i="12"/>
  <c r="CL9" i="12"/>
  <c r="CL132" i="12"/>
  <c r="CL94" i="12"/>
  <c r="CL193" i="12"/>
  <c r="CL158" i="12"/>
  <c r="CL178" i="12"/>
  <c r="CL97" i="12"/>
  <c r="CL113" i="12"/>
  <c r="CL189" i="12"/>
  <c r="CL93" i="12"/>
  <c r="CL71" i="12"/>
  <c r="CL34" i="12"/>
  <c r="CL102" i="12"/>
  <c r="CL137" i="12"/>
  <c r="CL82" i="12"/>
  <c r="CL59" i="12"/>
  <c r="CL70" i="12"/>
  <c r="CL140" i="12"/>
  <c r="CL10" i="12"/>
  <c r="CL90" i="12"/>
  <c r="W210" i="12"/>
  <c r="F3" i="17"/>
  <c r="F4" i="17"/>
  <c r="F6" i="17"/>
  <c r="F7" i="17"/>
  <c r="F8" i="17"/>
  <c r="F9" i="17"/>
  <c r="F14" i="17"/>
  <c r="F15" i="17"/>
  <c r="F2" i="17"/>
  <c r="N17" i="34" l="1"/>
  <c r="A366" i="60"/>
  <c r="AL183" i="12"/>
  <c r="AD112" i="12"/>
  <c r="AX46" i="12"/>
  <c r="BJ64" i="12"/>
  <c r="AX163" i="12"/>
  <c r="A336" i="60"/>
  <c r="BJ134" i="12"/>
  <c r="A378" i="60"/>
  <c r="BN177" i="12"/>
  <c r="BB116" i="12"/>
  <c r="BJ204" i="12"/>
  <c r="BN85" i="12"/>
  <c r="AT195" i="12"/>
  <c r="BN18" i="12"/>
  <c r="AT194" i="12"/>
  <c r="BJ153" i="12"/>
  <c r="CH89" i="12"/>
  <c r="AD185" i="12"/>
  <c r="AL202" i="12"/>
  <c r="AT65" i="12"/>
  <c r="AP145" i="12"/>
  <c r="CH156" i="12"/>
  <c r="BB29" i="12"/>
  <c r="AL94" i="12"/>
  <c r="CH190" i="12"/>
  <c r="CH26" i="12"/>
  <c r="A351" i="60"/>
  <c r="BN27" i="12"/>
  <c r="AP168" i="12"/>
  <c r="AX109" i="12"/>
  <c r="AP29" i="12"/>
  <c r="AT111" i="12"/>
  <c r="AP149" i="12"/>
  <c r="BB71" i="12"/>
  <c r="AP28" i="12"/>
  <c r="AX61" i="12"/>
  <c r="AP79" i="12"/>
  <c r="AL203" i="12"/>
  <c r="CH123" i="12"/>
  <c r="CH68" i="12"/>
  <c r="BJ85" i="12"/>
  <c r="BB105" i="12"/>
  <c r="AP91" i="12"/>
  <c r="AP193" i="12"/>
  <c r="AX199" i="12"/>
  <c r="BJ165" i="12"/>
  <c r="A244" i="60"/>
  <c r="BN81" i="12"/>
  <c r="BN38" i="12"/>
  <c r="AT157" i="12"/>
  <c r="A325" i="60"/>
  <c r="AT170" i="12"/>
  <c r="BZ154" i="12"/>
  <c r="BZ190" i="12"/>
  <c r="BZ54" i="12"/>
  <c r="BB128" i="12"/>
  <c r="AP156" i="12"/>
  <c r="CH179" i="12"/>
  <c r="BJ179" i="12"/>
  <c r="BB119" i="12"/>
  <c r="AL187" i="12"/>
  <c r="BN202" i="12"/>
  <c r="BB121" i="12"/>
  <c r="AX40" i="12"/>
  <c r="AT27" i="12"/>
  <c r="BJ164" i="12"/>
  <c r="AP86" i="12"/>
  <c r="BN41" i="12"/>
  <c r="BZ27" i="12"/>
  <c r="AT160" i="12"/>
  <c r="AT184" i="12"/>
  <c r="BB95" i="12"/>
  <c r="AD91" i="12"/>
  <c r="CH28" i="12"/>
  <c r="AP100" i="12"/>
  <c r="AL42" i="12"/>
  <c r="AT73" i="12"/>
  <c r="CH34" i="12"/>
  <c r="AT192" i="12"/>
  <c r="CH109" i="12"/>
  <c r="BB104" i="12"/>
  <c r="BB179" i="12"/>
  <c r="AT42" i="12"/>
  <c r="BN119" i="12"/>
  <c r="BB141" i="12"/>
  <c r="AT144" i="12"/>
  <c r="AP182" i="12"/>
  <c r="BN158" i="12"/>
  <c r="BN157" i="12"/>
  <c r="BB8" i="12"/>
  <c r="AT45" i="12"/>
  <c r="CH25" i="12"/>
  <c r="BB206" i="12"/>
  <c r="AT47" i="12"/>
  <c r="AT139" i="12"/>
  <c r="AL156" i="12"/>
  <c r="BN12" i="12"/>
  <c r="AL116" i="12"/>
  <c r="BB144" i="12"/>
  <c r="AL85" i="12"/>
  <c r="AL22" i="12"/>
  <c r="A320" i="60"/>
  <c r="BJ53" i="12"/>
  <c r="BZ11" i="12"/>
  <c r="BZ86" i="12"/>
  <c r="AX197" i="12"/>
  <c r="BN57" i="12"/>
  <c r="AT22" i="12"/>
  <c r="AD175" i="12"/>
  <c r="BJ144" i="12"/>
  <c r="AD204" i="12"/>
  <c r="BB170" i="12"/>
  <c r="AP46" i="12"/>
  <c r="BZ179" i="12"/>
  <c r="BB100" i="12"/>
  <c r="BJ42" i="12"/>
  <c r="A368" i="60"/>
  <c r="AT8" i="12"/>
  <c r="BJ77" i="12"/>
  <c r="AX90" i="12"/>
  <c r="BB123" i="12"/>
  <c r="BZ160" i="12"/>
  <c r="AP35" i="12"/>
  <c r="A276" i="60"/>
  <c r="AX92" i="12"/>
  <c r="CL112" i="12"/>
  <c r="CL180" i="12"/>
  <c r="CL164" i="12"/>
  <c r="CL20" i="12"/>
  <c r="CL170" i="12"/>
  <c r="CL156" i="12"/>
  <c r="CL148" i="12"/>
  <c r="AX7" i="12"/>
  <c r="BB69" i="12"/>
  <c r="AT86" i="12"/>
  <c r="BZ40" i="12"/>
  <c r="BJ98" i="12"/>
  <c r="AL92" i="12"/>
  <c r="BZ143" i="12"/>
  <c r="BB62" i="12"/>
  <c r="CH166" i="12"/>
  <c r="BB175" i="12"/>
  <c r="BB77" i="12"/>
  <c r="BN53" i="12"/>
  <c r="BZ115" i="12"/>
  <c r="AT177" i="12"/>
  <c r="BB198" i="12"/>
  <c r="CH187" i="12"/>
  <c r="BJ66" i="12"/>
  <c r="CH116" i="12"/>
  <c r="CH110" i="12"/>
  <c r="BJ48" i="12"/>
  <c r="BN23" i="12"/>
  <c r="AX50" i="12"/>
  <c r="A313" i="60"/>
  <c r="A347" i="60"/>
  <c r="BB192" i="12"/>
  <c r="AX127" i="12"/>
  <c r="BZ88" i="12"/>
  <c r="AX149" i="12"/>
  <c r="AT196" i="12"/>
  <c r="BB56" i="12"/>
  <c r="AT128" i="12"/>
  <c r="AX184" i="12"/>
  <c r="BB199" i="12"/>
  <c r="BJ49" i="12"/>
  <c r="BJ145" i="12"/>
  <c r="CH193" i="12"/>
  <c r="A265" i="60"/>
  <c r="BZ170" i="12"/>
  <c r="AD123" i="12"/>
  <c r="BJ149" i="12"/>
  <c r="BJ73" i="12"/>
  <c r="A341" i="60"/>
  <c r="A224" i="60"/>
  <c r="CH77" i="12"/>
  <c r="BN122" i="12"/>
  <c r="AL118" i="12"/>
  <c r="AX17" i="12"/>
  <c r="CH10" i="12"/>
  <c r="BN187" i="12"/>
  <c r="AT188" i="12"/>
  <c r="BJ111" i="12"/>
  <c r="A319" i="60"/>
  <c r="AX186" i="12"/>
  <c r="AL76" i="12"/>
  <c r="AX126" i="12"/>
  <c r="CH143" i="12"/>
  <c r="AT189" i="12"/>
  <c r="A317" i="60"/>
  <c r="AT33" i="12"/>
  <c r="AT147" i="12"/>
  <c r="AD206" i="12"/>
  <c r="AP74" i="12"/>
  <c r="CH102" i="12"/>
  <c r="BN153" i="12"/>
  <c r="BZ50" i="12"/>
  <c r="BZ163" i="12"/>
  <c r="BN86" i="12"/>
  <c r="AD164" i="12"/>
  <c r="BJ176" i="12"/>
  <c r="BB91" i="12"/>
  <c r="BN37" i="12"/>
  <c r="AT126" i="12"/>
  <c r="BB164" i="12"/>
  <c r="BJ86" i="12"/>
  <c r="A328" i="60"/>
  <c r="AD184" i="12"/>
  <c r="A331" i="60"/>
  <c r="AD166" i="12"/>
  <c r="A407" i="60"/>
  <c r="A322" i="60"/>
  <c r="AP73" i="12"/>
  <c r="A397" i="60"/>
  <c r="AP136" i="12"/>
  <c r="AL204" i="12"/>
  <c r="A380" i="60"/>
  <c r="BZ46" i="12"/>
  <c r="N11" i="34"/>
  <c r="BB184" i="12"/>
  <c r="AT152" i="12"/>
  <c r="BB66" i="12"/>
  <c r="BJ186" i="12"/>
  <c r="BN58" i="12"/>
  <c r="AT206" i="12"/>
  <c r="CH27" i="12"/>
  <c r="AT66" i="12"/>
  <c r="BZ206" i="12"/>
  <c r="A362" i="60"/>
  <c r="BJ28" i="12"/>
  <c r="BN129" i="12"/>
  <c r="BZ49" i="12"/>
  <c r="AX130" i="12"/>
  <c r="AT94" i="12"/>
  <c r="BB102" i="12"/>
  <c r="AX78" i="12"/>
  <c r="A406" i="60"/>
  <c r="AL181" i="12"/>
  <c r="BN73" i="12"/>
  <c r="AP191" i="12"/>
  <c r="BZ82" i="12"/>
  <c r="AL104" i="12"/>
  <c r="BN183" i="12"/>
  <c r="BB159" i="12"/>
  <c r="AX204" i="12"/>
  <c r="AP155" i="12"/>
  <c r="CH115" i="12"/>
  <c r="A308" i="60"/>
  <c r="BN34" i="12"/>
  <c r="BJ27" i="12"/>
  <c r="CH130" i="12"/>
  <c r="BZ22" i="12"/>
  <c r="CH74" i="12"/>
  <c r="BZ125" i="12"/>
  <c r="CH205" i="12"/>
  <c r="A238" i="60"/>
  <c r="BJ190" i="12"/>
  <c r="BB152" i="12"/>
  <c r="BB129" i="12"/>
  <c r="BJ92" i="12"/>
  <c r="AL168" i="12"/>
  <c r="AL154" i="12"/>
  <c r="BB81" i="12"/>
  <c r="A326" i="60"/>
  <c r="AP179" i="12"/>
  <c r="A323" i="60"/>
  <c r="BJ113" i="12"/>
  <c r="AT89" i="12"/>
  <c r="BJ185" i="12"/>
  <c r="AT167" i="12"/>
  <c r="BJ125" i="12"/>
  <c r="A303" i="60"/>
  <c r="AX118" i="12"/>
  <c r="AT19" i="12"/>
  <c r="BJ72" i="12"/>
  <c r="BB201" i="12"/>
  <c r="BB171" i="12"/>
  <c r="CH87" i="12"/>
  <c r="AX138" i="12"/>
  <c r="AL120" i="12"/>
  <c r="CH18" i="12"/>
  <c r="AP59" i="12"/>
  <c r="BB38" i="12"/>
  <c r="A343" i="60"/>
  <c r="AD146" i="12"/>
  <c r="AL53" i="12"/>
  <c r="AT24" i="12"/>
  <c r="AX124" i="12"/>
  <c r="A374" i="60"/>
  <c r="A318" i="60"/>
  <c r="BZ62" i="12"/>
  <c r="CH131" i="12"/>
  <c r="BN25" i="12"/>
  <c r="BN91" i="12"/>
  <c r="BZ113" i="12"/>
  <c r="AT39" i="12"/>
  <c r="CH150" i="12"/>
  <c r="AL198" i="12"/>
  <c r="BZ127" i="12"/>
  <c r="BJ203" i="12"/>
  <c r="AX19" i="12"/>
  <c r="BZ111" i="12"/>
  <c r="BB176" i="12"/>
  <c r="BZ176" i="12"/>
  <c r="AP112" i="12"/>
  <c r="AT135" i="12"/>
  <c r="A252" i="60"/>
  <c r="BZ34" i="12"/>
  <c r="AP163" i="12"/>
  <c r="AP126" i="12"/>
  <c r="BJ33" i="12"/>
  <c r="CH14" i="12"/>
  <c r="CH71" i="12"/>
  <c r="A364" i="60"/>
  <c r="BJ17" i="12"/>
  <c r="BB137" i="12"/>
  <c r="BN147" i="12"/>
  <c r="A268" i="60"/>
  <c r="AP13" i="12"/>
  <c r="A223" i="60"/>
  <c r="BJ132" i="12"/>
  <c r="AT114" i="12"/>
  <c r="BN184" i="12"/>
  <c r="AT197" i="12"/>
  <c r="CH198" i="12"/>
  <c r="A230" i="60"/>
  <c r="BJ52" i="12"/>
  <c r="BZ199" i="12"/>
  <c r="AL173" i="12"/>
  <c r="AP197" i="12"/>
  <c r="AX115" i="12"/>
  <c r="BB149" i="12"/>
  <c r="BJ194" i="12"/>
  <c r="A295" i="60"/>
  <c r="BJ89" i="12"/>
  <c r="BB146" i="12"/>
  <c r="AT136" i="12"/>
  <c r="CH47" i="12"/>
  <c r="AT193" i="12"/>
  <c r="BN117" i="12"/>
  <c r="AD196" i="12"/>
  <c r="BZ205" i="12"/>
  <c r="AD189" i="12"/>
  <c r="BB139" i="12"/>
  <c r="AD132" i="12"/>
  <c r="BJ57" i="12"/>
  <c r="BB41" i="12"/>
  <c r="CH174" i="12"/>
  <c r="AD140" i="12"/>
  <c r="CH164" i="12"/>
  <c r="AP158" i="12"/>
  <c r="CH85" i="12"/>
  <c r="BB107" i="12"/>
  <c r="AT59" i="12"/>
  <c r="A217" i="60"/>
  <c r="AT131" i="12"/>
  <c r="AL51" i="12"/>
  <c r="AL196" i="12"/>
  <c r="AT44" i="12"/>
  <c r="AL61" i="12"/>
  <c r="AL62" i="12"/>
  <c r="AT106" i="12"/>
  <c r="BB167" i="12"/>
  <c r="BJ45" i="12"/>
  <c r="BN172" i="12"/>
  <c r="A400" i="60"/>
  <c r="BN35" i="12"/>
  <c r="AP52" i="12"/>
  <c r="BN164" i="12"/>
  <c r="AX96" i="12"/>
  <c r="BZ162" i="12"/>
  <c r="A399" i="60"/>
  <c r="A402" i="60"/>
  <c r="AD116" i="12"/>
  <c r="A236" i="60"/>
  <c r="AD194" i="12"/>
  <c r="AP188" i="12"/>
  <c r="AL185" i="12"/>
  <c r="BZ195" i="12"/>
  <c r="AT62" i="12"/>
  <c r="BN128" i="12"/>
  <c r="BZ192" i="12"/>
  <c r="CH33" i="12"/>
  <c r="AX136" i="12"/>
  <c r="CH103" i="12"/>
  <c r="AD131" i="12"/>
  <c r="AD75" i="12"/>
  <c r="BB160" i="12"/>
  <c r="BB59" i="12"/>
  <c r="BN134" i="12"/>
  <c r="A253" i="60"/>
  <c r="AL63" i="12"/>
  <c r="AT156" i="12"/>
  <c r="AP40" i="12"/>
  <c r="BZ39" i="12"/>
  <c r="AL90" i="12"/>
  <c r="A387" i="60"/>
  <c r="BZ110" i="12"/>
  <c r="BN44" i="12"/>
  <c r="AL159" i="12"/>
  <c r="A314" i="60"/>
  <c r="AL66" i="12"/>
  <c r="BJ71" i="12"/>
  <c r="AL160" i="12"/>
  <c r="AP124" i="12"/>
  <c r="BZ140" i="12"/>
  <c r="AL106" i="12"/>
  <c r="AP93" i="12"/>
  <c r="AL75" i="12"/>
  <c r="AT7" i="12"/>
  <c r="BB12" i="12"/>
  <c r="BZ102" i="12"/>
  <c r="BJ119" i="12"/>
  <c r="BZ152" i="12"/>
  <c r="BB90" i="12"/>
  <c r="AP22" i="12"/>
  <c r="AD114" i="12"/>
  <c r="AL150" i="12"/>
  <c r="BZ122" i="12"/>
  <c r="AT120" i="12"/>
  <c r="BN178" i="12"/>
  <c r="BB15" i="12"/>
  <c r="BJ199" i="12"/>
  <c r="CL13" i="12"/>
  <c r="CL57" i="12"/>
  <c r="CL73" i="12"/>
  <c r="CL159" i="12"/>
  <c r="CL181" i="12"/>
  <c r="CL37" i="12"/>
  <c r="CL198" i="12"/>
  <c r="CL28" i="12"/>
  <c r="CL61" i="12"/>
  <c r="CL17" i="12"/>
  <c r="CL150" i="12"/>
  <c r="CL107" i="12"/>
  <c r="CL26" i="12"/>
  <c r="CL60" i="12"/>
  <c r="CL30" i="12"/>
  <c r="CL174" i="12"/>
  <c r="CL62" i="12"/>
  <c r="CL175" i="12"/>
  <c r="CL24" i="12"/>
  <c r="CL121" i="12"/>
  <c r="CL11" i="12"/>
  <c r="CL72" i="12"/>
  <c r="CL40" i="12"/>
  <c r="CL52" i="12"/>
  <c r="CL38" i="12"/>
  <c r="CL147" i="12"/>
  <c r="CL141" i="12"/>
  <c r="CL36" i="12"/>
  <c r="CL21" i="12"/>
  <c r="CL35" i="12"/>
  <c r="CL44" i="12"/>
  <c r="CL206" i="12"/>
  <c r="CL106" i="12"/>
  <c r="CL45" i="12"/>
  <c r="CL16" i="12"/>
  <c r="CL202" i="12"/>
  <c r="CL14" i="12"/>
  <c r="CL66" i="12"/>
  <c r="CL85" i="12"/>
  <c r="CL91" i="12"/>
  <c r="CL203" i="12"/>
  <c r="BJ187" i="12"/>
  <c r="AL127" i="12"/>
  <c r="BN108" i="12"/>
  <c r="AP21" i="12"/>
  <c r="BJ75" i="12"/>
  <c r="CH199" i="12"/>
  <c r="BB189" i="12"/>
  <c r="BN47" i="12"/>
  <c r="AX128" i="12"/>
  <c r="AP33" i="12"/>
  <c r="AL123" i="12"/>
  <c r="BN140" i="12"/>
  <c r="AT172" i="12"/>
  <c r="BB57" i="12"/>
  <c r="AP88" i="12"/>
  <c r="BN125" i="12"/>
  <c r="AX190" i="12"/>
  <c r="AX80" i="12"/>
  <c r="AL40" i="12"/>
  <c r="A277" i="60"/>
  <c r="A332" i="60"/>
  <c r="AP82" i="12"/>
  <c r="AL98" i="12"/>
  <c r="BN55" i="12"/>
  <c r="AT76" i="12"/>
  <c r="AT182" i="12"/>
  <c r="AX66" i="12"/>
  <c r="BJ157" i="12"/>
  <c r="BJ171" i="12"/>
  <c r="BB74" i="12"/>
  <c r="BZ17" i="12"/>
  <c r="AP125" i="12"/>
  <c r="BZ37" i="12"/>
  <c r="AT32" i="12"/>
  <c r="AX122" i="12"/>
  <c r="BB16" i="12"/>
  <c r="CH72" i="12"/>
  <c r="AL137" i="12"/>
  <c r="BJ40" i="12"/>
  <c r="A267" i="60"/>
  <c r="CH118" i="12"/>
  <c r="BZ200" i="12"/>
  <c r="BZ45" i="12"/>
  <c r="BJ143" i="12"/>
  <c r="AT173" i="12"/>
  <c r="A240" i="60"/>
  <c r="AP117" i="12"/>
  <c r="BJ19" i="12"/>
  <c r="BB55" i="12"/>
  <c r="BN163" i="12"/>
  <c r="AP199" i="12"/>
  <c r="CH112" i="12"/>
  <c r="CH40" i="12"/>
  <c r="AL12" i="12"/>
  <c r="BZ106" i="12"/>
  <c r="A220" i="60"/>
  <c r="AX99" i="12"/>
  <c r="AT23" i="12"/>
  <c r="AX146" i="12"/>
  <c r="BZ89" i="12"/>
  <c r="BN155" i="12"/>
  <c r="BZ155" i="12"/>
  <c r="AD154" i="12"/>
  <c r="BJ30" i="12"/>
  <c r="A327" i="60"/>
  <c r="BZ101" i="12"/>
  <c r="AT13" i="12"/>
  <c r="AL88" i="12"/>
  <c r="AX156" i="12"/>
  <c r="AD186" i="12"/>
  <c r="CH196" i="12"/>
  <c r="BN30" i="12"/>
  <c r="BB197" i="12"/>
  <c r="AX64" i="12"/>
  <c r="A306" i="60"/>
  <c r="AT159" i="12"/>
  <c r="AL191" i="12"/>
  <c r="BN36" i="12"/>
  <c r="BB10" i="12"/>
  <c r="CH55" i="12"/>
  <c r="BZ159" i="12"/>
  <c r="CH94" i="12"/>
  <c r="BJ29" i="12"/>
  <c r="AP164" i="12"/>
  <c r="BJ70" i="12"/>
  <c r="BJ110" i="12"/>
  <c r="A250" i="60"/>
  <c r="A408" i="60"/>
  <c r="A259" i="60"/>
  <c r="AX177" i="12"/>
  <c r="BJ155" i="12"/>
  <c r="BJ87" i="12"/>
  <c r="A376" i="60"/>
  <c r="AD102" i="12"/>
  <c r="AX31" i="12"/>
  <c r="AX112" i="12"/>
  <c r="BJ46" i="12"/>
  <c r="BN191" i="12"/>
  <c r="BZ194" i="12"/>
  <c r="BJ16" i="12"/>
  <c r="BN200" i="12"/>
  <c r="BZ183" i="12"/>
  <c r="BN75" i="12"/>
  <c r="AD115" i="12"/>
  <c r="AT84" i="12"/>
  <c r="BJ36" i="12"/>
  <c r="AP61" i="12"/>
  <c r="BZ25" i="12"/>
  <c r="BB94" i="12"/>
  <c r="BB79" i="12"/>
  <c r="CH173" i="12"/>
  <c r="BJ106" i="12"/>
  <c r="CH80" i="12"/>
  <c r="AL82" i="12"/>
  <c r="AT77" i="12"/>
  <c r="A379" i="60"/>
  <c r="BB50" i="12"/>
  <c r="AD80" i="12"/>
  <c r="AL184" i="12"/>
  <c r="CH111" i="12"/>
  <c r="A405" i="60"/>
  <c r="BN167" i="12"/>
  <c r="AD202" i="12"/>
  <c r="A338" i="60"/>
  <c r="AL178" i="12"/>
  <c r="AD151" i="12"/>
  <c r="AL60" i="12"/>
  <c r="A346" i="60"/>
  <c r="BZ202" i="12"/>
  <c r="AP34" i="12"/>
  <c r="BZ169" i="12"/>
  <c r="BN185" i="12"/>
  <c r="AP129" i="12"/>
  <c r="BJ18" i="12"/>
  <c r="AX182" i="12"/>
  <c r="BN93" i="12"/>
  <c r="AL37" i="12"/>
  <c r="AL54" i="12"/>
  <c r="BB78" i="12"/>
  <c r="AX193" i="12"/>
  <c r="CH138" i="12"/>
  <c r="AX75" i="12"/>
  <c r="AX29" i="12"/>
  <c r="AT51" i="12"/>
  <c r="BN169" i="12"/>
  <c r="BN51" i="12"/>
  <c r="AX121" i="12"/>
  <c r="BJ100" i="12"/>
  <c r="AL172" i="12"/>
  <c r="AD192" i="12"/>
  <c r="AL100" i="12"/>
  <c r="BJ128" i="12"/>
  <c r="N15" i="34"/>
  <c r="AD200" i="12"/>
  <c r="BN45" i="12"/>
  <c r="A287" i="60"/>
  <c r="BN126" i="12"/>
  <c r="BN64" i="12"/>
  <c r="AP133" i="12"/>
  <c r="BJ12" i="12"/>
  <c r="AL176" i="12"/>
  <c r="CH158" i="12"/>
  <c r="BJ202" i="12"/>
  <c r="AP69" i="12"/>
  <c r="BN16" i="12"/>
  <c r="A342" i="60"/>
  <c r="BB194" i="12"/>
  <c r="AL81" i="12"/>
  <c r="AX42" i="12"/>
  <c r="BN201" i="12"/>
  <c r="BZ73" i="12"/>
  <c r="AL33" i="12"/>
  <c r="AT178" i="12"/>
  <c r="BJ120" i="12"/>
  <c r="AX55" i="12"/>
  <c r="AX33" i="12"/>
  <c r="BB73" i="12"/>
  <c r="BN89" i="12"/>
  <c r="AX93" i="12"/>
  <c r="AT203" i="12"/>
  <c r="AD79" i="12"/>
  <c r="BZ47" i="12"/>
  <c r="BJ61" i="12"/>
  <c r="AL44" i="12"/>
  <c r="BZ124" i="12"/>
  <c r="BN69" i="12"/>
  <c r="AX11" i="12"/>
  <c r="AT122" i="12"/>
  <c r="BZ51" i="12"/>
  <c r="BN54" i="12"/>
  <c r="BB202" i="12"/>
  <c r="A390" i="60"/>
  <c r="BB23" i="12"/>
  <c r="BN144" i="12"/>
  <c r="BZ55" i="12"/>
  <c r="BN62" i="12"/>
  <c r="A227" i="60"/>
  <c r="BZ185" i="12"/>
  <c r="AP131" i="12"/>
  <c r="AD199" i="12"/>
  <c r="AL24" i="12"/>
  <c r="A403" i="60"/>
  <c r="AP14" i="12"/>
  <c r="A412" i="60"/>
  <c r="BN39" i="12"/>
  <c r="A292" i="60"/>
  <c r="A260" i="60"/>
  <c r="CH50" i="12"/>
  <c r="AP192" i="12"/>
  <c r="AP24" i="12"/>
  <c r="BJ22" i="12"/>
  <c r="CH88" i="12"/>
  <c r="BB188" i="12"/>
  <c r="BZ71" i="12"/>
  <c r="CH126" i="12"/>
  <c r="AX86" i="12"/>
  <c r="CH84" i="12"/>
  <c r="AP142" i="12"/>
  <c r="BB43" i="12"/>
  <c r="AT52" i="12"/>
  <c r="CH200" i="12"/>
  <c r="BB96" i="12"/>
  <c r="BB155" i="12"/>
  <c r="BZ126" i="12"/>
  <c r="BN105" i="12"/>
  <c r="BJ124" i="12"/>
  <c r="AX203" i="12"/>
  <c r="AP60" i="12"/>
  <c r="AL95" i="12"/>
  <c r="AD141" i="12"/>
  <c r="AT132" i="12"/>
  <c r="AP8" i="12"/>
  <c r="AP147" i="12"/>
  <c r="BJ141" i="12"/>
  <c r="CH73" i="12"/>
  <c r="BJ192" i="12"/>
  <c r="AL114" i="12"/>
  <c r="BJ94" i="12"/>
  <c r="AP32" i="12"/>
  <c r="BB156" i="12"/>
  <c r="BN133" i="12"/>
  <c r="CH43" i="12"/>
  <c r="CH38" i="12"/>
  <c r="BJ172" i="12"/>
  <c r="A251" i="60"/>
  <c r="CH9" i="12"/>
  <c r="A389" i="60"/>
  <c r="CH65" i="12"/>
  <c r="A359" i="60"/>
  <c r="AL177" i="12"/>
  <c r="BN186" i="12"/>
  <c r="AD190" i="12"/>
  <c r="AT16" i="12"/>
  <c r="BN97" i="12"/>
  <c r="AX153" i="12"/>
  <c r="AT124" i="12"/>
  <c r="AD144" i="12"/>
  <c r="BZ74" i="12"/>
  <c r="BJ180" i="12"/>
  <c r="AT108" i="12"/>
  <c r="AX35" i="12"/>
  <c r="BJ201" i="12"/>
  <c r="BB31" i="12"/>
  <c r="BZ142" i="12"/>
  <c r="BB9" i="12"/>
  <c r="AX98" i="12"/>
  <c r="AL87" i="12"/>
  <c r="BJ20" i="12"/>
  <c r="AL36" i="12"/>
  <c r="BZ145" i="12"/>
  <c r="A382" i="60"/>
  <c r="AX34" i="12"/>
  <c r="BZ116" i="12"/>
  <c r="CH204" i="12"/>
  <c r="CL130" i="12"/>
  <c r="CL134" i="12"/>
  <c r="CL169" i="12"/>
  <c r="CL152" i="12"/>
  <c r="CL197" i="12"/>
  <c r="CL114" i="12"/>
  <c r="BE16" i="34"/>
  <c r="BC16" i="34"/>
  <c r="E42" i="34"/>
  <c r="BF16" i="34"/>
  <c r="BN95" i="12"/>
  <c r="BJ196" i="12"/>
  <c r="BJ158" i="12"/>
  <c r="AP139" i="12"/>
  <c r="AP62" i="12"/>
  <c r="CH206" i="12"/>
  <c r="BZ149" i="12"/>
  <c r="AT150" i="12"/>
  <c r="AT72" i="12"/>
  <c r="CH137" i="12"/>
  <c r="AX191" i="12"/>
  <c r="CH42" i="12"/>
  <c r="BJ197" i="12"/>
  <c r="AD195" i="12"/>
  <c r="AP176" i="12"/>
  <c r="BN17" i="12"/>
  <c r="BN107" i="12"/>
  <c r="CH101" i="12"/>
  <c r="AP67" i="12"/>
  <c r="AT148" i="12"/>
  <c r="CH39" i="12"/>
  <c r="A396" i="60"/>
  <c r="AT127" i="12"/>
  <c r="AX192" i="12"/>
  <c r="A377" i="60"/>
  <c r="BJ112" i="12"/>
  <c r="BN160" i="12"/>
  <c r="BN90" i="12"/>
  <c r="BB203" i="12"/>
  <c r="BZ75" i="12"/>
  <c r="AP137" i="12"/>
  <c r="A345" i="60"/>
  <c r="AX132" i="12"/>
  <c r="BB64" i="12"/>
  <c r="BB92" i="12"/>
  <c r="AT175" i="12"/>
  <c r="AT164" i="12"/>
  <c r="AX27" i="12"/>
  <c r="CH59" i="12"/>
  <c r="AX180" i="12"/>
  <c r="CH22" i="12"/>
  <c r="AP150" i="12"/>
  <c r="AX102" i="12"/>
  <c r="BB132" i="12"/>
  <c r="AL103" i="12"/>
  <c r="BB200" i="12"/>
  <c r="AX106" i="12"/>
  <c r="CH203" i="12"/>
  <c r="AX20" i="12"/>
  <c r="BB52" i="12"/>
  <c r="BZ114" i="12"/>
  <c r="BB180" i="12"/>
  <c r="AL124" i="12"/>
  <c r="AX57" i="12"/>
  <c r="CH113" i="12"/>
  <c r="AX129" i="12"/>
  <c r="AL164" i="12"/>
  <c r="AX166" i="12"/>
  <c r="AP10" i="12"/>
  <c r="CH57" i="12"/>
  <c r="AT11" i="12"/>
  <c r="AP71" i="12"/>
  <c r="AX123" i="12"/>
  <c r="A340" i="60"/>
  <c r="AT154" i="12"/>
  <c r="CH81" i="12"/>
  <c r="N13" i="34"/>
  <c r="BZ180" i="12"/>
  <c r="BZ182" i="12"/>
  <c r="AL8" i="12"/>
  <c r="AT168" i="12"/>
  <c r="A360" i="60"/>
  <c r="BJ21" i="12"/>
  <c r="BJ162" i="12"/>
  <c r="BB22" i="12"/>
  <c r="AX150" i="12"/>
  <c r="AL16" i="12"/>
  <c r="BB205" i="12"/>
  <c r="AP20" i="12"/>
  <c r="BB99" i="12"/>
  <c r="BJ39" i="12"/>
  <c r="AT198" i="12"/>
  <c r="BZ10" i="12"/>
  <c r="BZ121" i="12"/>
  <c r="A249" i="60"/>
  <c r="AX32" i="12"/>
  <c r="BJ136" i="12"/>
  <c r="AT41" i="12"/>
  <c r="A398" i="60"/>
  <c r="CH56" i="12"/>
  <c r="A239" i="60"/>
  <c r="AX85" i="12"/>
  <c r="BB161" i="12"/>
  <c r="AX37" i="12"/>
  <c r="BZ150" i="12"/>
  <c r="BZ84" i="12"/>
  <c r="BJ10" i="12"/>
  <c r="BJ26" i="12"/>
  <c r="BJ96" i="12"/>
  <c r="BN102" i="12"/>
  <c r="AP196" i="12"/>
  <c r="AP107" i="12"/>
  <c r="A388" i="60"/>
  <c r="BZ97" i="12"/>
  <c r="BZ31" i="12"/>
  <c r="A218" i="60"/>
  <c r="BN165" i="12"/>
  <c r="BZ203" i="12"/>
  <c r="A334" i="60"/>
  <c r="AP95" i="12"/>
  <c r="BN9" i="12"/>
  <c r="CH191" i="12"/>
  <c r="BN103" i="12"/>
  <c r="AP170" i="12"/>
  <c r="AD125" i="12"/>
  <c r="AP116" i="12"/>
  <c r="BN21" i="12"/>
  <c r="AP173" i="12"/>
  <c r="BN180" i="12"/>
  <c r="AX179" i="12"/>
  <c r="BZ174" i="12"/>
  <c r="A216" i="60"/>
  <c r="A352" i="60"/>
  <c r="BN116" i="12"/>
  <c r="CH108" i="12"/>
  <c r="BZ70" i="12"/>
  <c r="BB130" i="12"/>
  <c r="AL115" i="12"/>
  <c r="BB118" i="12"/>
  <c r="BB76" i="12"/>
  <c r="AD70" i="12"/>
  <c r="AX70" i="12"/>
  <c r="AT134" i="12"/>
  <c r="BJ150" i="12"/>
  <c r="BN74" i="12"/>
  <c r="BB109" i="12"/>
  <c r="BZ68" i="12"/>
  <c r="AL112" i="12"/>
  <c r="BB58" i="12"/>
  <c r="AP98" i="12"/>
  <c r="AT34" i="12"/>
  <c r="AX48" i="12"/>
  <c r="AL101" i="12"/>
  <c r="AT53" i="12"/>
  <c r="AX173" i="12"/>
  <c r="A254" i="60"/>
  <c r="BN92" i="12"/>
  <c r="BN150" i="12"/>
  <c r="AD149" i="12"/>
  <c r="BB150" i="12"/>
  <c r="AT37" i="12"/>
  <c r="AP144" i="12"/>
  <c r="AX12" i="12"/>
  <c r="BB108" i="12"/>
  <c r="BC17" i="34"/>
  <c r="E43" i="34"/>
  <c r="BF17" i="34"/>
  <c r="AD74" i="12"/>
  <c r="AX145" i="12"/>
  <c r="AD147" i="12"/>
  <c r="CH93" i="12"/>
  <c r="AL73" i="12"/>
  <c r="AP135" i="12"/>
  <c r="BJ109" i="12"/>
  <c r="BJ90" i="12"/>
  <c r="AL134" i="12"/>
  <c r="AP9" i="12"/>
  <c r="AL102" i="12"/>
  <c r="AL96" i="12"/>
  <c r="BB187" i="12"/>
  <c r="BB72" i="12"/>
  <c r="AL57" i="12"/>
  <c r="A356" i="60"/>
  <c r="AX49" i="12"/>
  <c r="BN130" i="12"/>
  <c r="AD161" i="12"/>
  <c r="AX62" i="12"/>
  <c r="A365" i="60"/>
  <c r="AT55" i="12"/>
  <c r="AD156" i="12"/>
  <c r="AP48" i="12"/>
  <c r="BN66" i="12"/>
  <c r="CH175" i="12"/>
  <c r="BJ206" i="12"/>
  <c r="AT125" i="12"/>
  <c r="CH146" i="12"/>
  <c r="AX169" i="12"/>
  <c r="BB165" i="12"/>
  <c r="AL28" i="12"/>
  <c r="AL148" i="12"/>
  <c r="A266" i="60"/>
  <c r="BN115" i="12"/>
  <c r="CH178" i="12"/>
  <c r="BZ38" i="12"/>
  <c r="BZ118" i="12"/>
  <c r="AL41" i="12"/>
  <c r="CH167" i="12"/>
  <c r="AP65" i="12"/>
  <c r="BN192" i="12"/>
  <c r="BZ93" i="12"/>
  <c r="BN146" i="12"/>
  <c r="BJ47" i="12"/>
  <c r="AP143" i="12"/>
  <c r="AL110" i="12"/>
  <c r="BN179" i="12"/>
  <c r="AT109" i="12"/>
  <c r="AX172" i="12"/>
  <c r="AT98" i="12"/>
  <c r="A337" i="60"/>
  <c r="BN106" i="12"/>
  <c r="A241" i="60"/>
  <c r="AX176" i="12"/>
  <c r="AT74" i="12"/>
  <c r="BB154" i="12"/>
  <c r="BB183" i="12"/>
  <c r="BZ65" i="12"/>
  <c r="BZ85" i="12"/>
  <c r="AD77" i="12"/>
  <c r="BJ156" i="12"/>
  <c r="AP180" i="12"/>
  <c r="AX160" i="12"/>
  <c r="A373" i="60"/>
  <c r="AT18" i="12"/>
  <c r="BJ146" i="12"/>
  <c r="AT202" i="12"/>
  <c r="A357" i="60"/>
  <c r="AX74" i="12"/>
  <c r="AP109" i="12"/>
  <c r="AP15" i="12"/>
  <c r="A225" i="60"/>
  <c r="AT130" i="12"/>
  <c r="BN79" i="12"/>
  <c r="CH177" i="12"/>
  <c r="AT29" i="12"/>
  <c r="BJ121" i="12"/>
  <c r="BJ189" i="12"/>
  <c r="BZ8" i="12"/>
  <c r="BB87" i="12"/>
  <c r="AP204" i="12"/>
  <c r="CH95" i="12"/>
  <c r="BJ129" i="12"/>
  <c r="BZ135" i="12"/>
  <c r="CH136" i="12"/>
  <c r="AT163" i="12"/>
  <c r="AX164" i="12"/>
  <c r="CH8" i="12"/>
  <c r="CH69" i="12"/>
  <c r="BN71" i="12"/>
  <c r="BZ109" i="12"/>
  <c r="BB110" i="12"/>
  <c r="AX119" i="12"/>
  <c r="AL68" i="12"/>
  <c r="BZ134" i="12"/>
  <c r="CH54" i="12"/>
  <c r="AT68" i="12"/>
  <c r="BB196" i="12"/>
  <c r="BJ191" i="12"/>
  <c r="BB145" i="12"/>
  <c r="AT129" i="12"/>
  <c r="AP194" i="12"/>
  <c r="AL111" i="12"/>
  <c r="CH148" i="12"/>
  <c r="AT25" i="12"/>
  <c r="A300" i="60"/>
  <c r="A404" i="60"/>
  <c r="BJ93" i="12"/>
  <c r="CH185" i="12"/>
  <c r="CH61" i="12"/>
  <c r="AT78" i="12"/>
  <c r="AX54" i="12"/>
  <c r="BN60" i="12"/>
  <c r="BB169" i="12"/>
  <c r="BZ91" i="12"/>
  <c r="BZ32" i="12"/>
  <c r="BZ130" i="12"/>
  <c r="BJ25" i="12"/>
  <c r="AL45" i="12"/>
  <c r="AT133" i="12"/>
  <c r="BJ175" i="12"/>
  <c r="BZ168" i="12"/>
  <c r="BB20" i="12"/>
  <c r="AX133" i="12"/>
  <c r="AP83" i="12"/>
  <c r="BZ18" i="12"/>
  <c r="CL196" i="12"/>
  <c r="CL149" i="12"/>
  <c r="CL22" i="12"/>
  <c r="CL25" i="12"/>
  <c r="CL145" i="12"/>
  <c r="CL183" i="12"/>
  <c r="CL133" i="12"/>
  <c r="CL186" i="12"/>
  <c r="CL75" i="12"/>
  <c r="CL109" i="12"/>
  <c r="CL19" i="12"/>
  <c r="A372" i="60"/>
  <c r="CL65" i="12"/>
  <c r="CL179" i="12"/>
  <c r="CL7" i="12"/>
  <c r="CL115" i="12"/>
  <c r="CL12" i="12"/>
  <c r="CL51" i="12"/>
  <c r="CL173" i="12"/>
  <c r="CL194" i="12"/>
  <c r="CL119" i="12"/>
  <c r="CL124" i="12"/>
  <c r="CL105" i="12"/>
  <c r="BZ12" i="12"/>
  <c r="AT67" i="12"/>
  <c r="CH134" i="12"/>
  <c r="AT97" i="12"/>
  <c r="BJ34" i="12"/>
  <c r="AP64" i="12"/>
  <c r="AX24" i="12"/>
  <c r="BJ181" i="12"/>
  <c r="AP7" i="12"/>
  <c r="AP75" i="12"/>
  <c r="BB17" i="12"/>
  <c r="AX143" i="12"/>
  <c r="A391" i="60"/>
  <c r="AX188" i="12"/>
  <c r="BN136" i="12"/>
  <c r="BZ151" i="12"/>
  <c r="BZ204" i="12"/>
  <c r="AP68" i="12"/>
  <c r="AX39" i="12"/>
  <c r="A273" i="60"/>
  <c r="BN135" i="12"/>
  <c r="BB98" i="12"/>
  <c r="BN19" i="12"/>
  <c r="AX82" i="12"/>
  <c r="BZ128" i="12"/>
  <c r="BN127" i="12"/>
  <c r="BZ13" i="12"/>
  <c r="BZ78" i="12"/>
  <c r="AD205" i="12"/>
  <c r="BN182" i="12"/>
  <c r="AD165" i="12"/>
  <c r="BZ26" i="12"/>
  <c r="BB147" i="12"/>
  <c r="BZ98" i="12"/>
  <c r="AX16" i="12"/>
  <c r="BN113" i="12"/>
  <c r="A278" i="60"/>
  <c r="A242" i="60"/>
  <c r="CH162" i="12"/>
  <c r="AX84" i="12"/>
  <c r="AT165" i="12"/>
  <c r="CH83" i="12"/>
  <c r="BZ16" i="12"/>
  <c r="AX137" i="12"/>
  <c r="CH132" i="12"/>
  <c r="AT56" i="12"/>
  <c r="BB84" i="12"/>
  <c r="AT187" i="12"/>
  <c r="BB32" i="12"/>
  <c r="AT105" i="12"/>
  <c r="BZ23" i="12"/>
  <c r="AP16" i="12"/>
  <c r="A310" i="60"/>
  <c r="CH197" i="12"/>
  <c r="A414" i="60"/>
  <c r="BN46" i="12"/>
  <c r="AL161" i="12"/>
  <c r="AL162" i="12"/>
  <c r="AP159" i="12"/>
  <c r="AP177" i="12"/>
  <c r="A263" i="60"/>
  <c r="AL140" i="12"/>
  <c r="BZ20" i="12"/>
  <c r="BN196" i="12"/>
  <c r="BJ198" i="12"/>
  <c r="CH180" i="12"/>
  <c r="AT119" i="12"/>
  <c r="CH99" i="12"/>
  <c r="BN166" i="12"/>
  <c r="BJ9" i="12"/>
  <c r="AD94" i="12"/>
  <c r="BN77" i="12"/>
  <c r="AX52" i="12"/>
  <c r="BN52" i="12"/>
  <c r="AL138" i="12"/>
  <c r="CH49" i="12"/>
  <c r="BJ88" i="12"/>
  <c r="AP162" i="12"/>
  <c r="BN7" i="12"/>
  <c r="AD203" i="12"/>
  <c r="AL195" i="12"/>
  <c r="AL157" i="12"/>
  <c r="AD128" i="12"/>
  <c r="BZ131" i="12"/>
  <c r="AX185" i="12"/>
  <c r="AX88" i="12"/>
  <c r="AP185" i="12"/>
  <c r="AT146" i="12"/>
  <c r="AL129" i="12"/>
  <c r="BN132" i="12"/>
  <c r="BJ95" i="12"/>
  <c r="AX168" i="12"/>
  <c r="AP102" i="12"/>
  <c r="A393" i="60"/>
  <c r="A281" i="60"/>
  <c r="AT75" i="12"/>
  <c r="BZ105" i="12"/>
  <c r="CH64" i="12"/>
  <c r="BB120" i="12"/>
  <c r="AT82" i="12"/>
  <c r="BN22" i="12"/>
  <c r="AT183" i="12"/>
  <c r="BJ32" i="12"/>
  <c r="AX69" i="12"/>
  <c r="AP92" i="12"/>
  <c r="AD150" i="12"/>
  <c r="BN199" i="12"/>
  <c r="CH62" i="12"/>
  <c r="AP105" i="12"/>
  <c r="AT123" i="12"/>
  <c r="AD106" i="12"/>
  <c r="A394" i="60"/>
  <c r="CH183" i="12"/>
  <c r="AX148" i="12"/>
  <c r="AT28" i="12"/>
  <c r="AD179" i="12"/>
  <c r="AX28" i="12"/>
  <c r="CH78" i="12"/>
  <c r="BZ197" i="12"/>
  <c r="A247" i="60"/>
  <c r="AP78" i="12"/>
  <c r="BN100" i="12"/>
  <c r="AX194" i="12"/>
  <c r="BJ174" i="12"/>
  <c r="BN65" i="12"/>
  <c r="A258" i="60"/>
  <c r="BN123" i="12"/>
  <c r="BJ195" i="12"/>
  <c r="AD86" i="12"/>
  <c r="AP183" i="12"/>
  <c r="AX51" i="12"/>
  <c r="CH152" i="12"/>
  <c r="BN170" i="12"/>
  <c r="BJ23" i="12"/>
  <c r="A307" i="60"/>
  <c r="BB82" i="12"/>
  <c r="AX116" i="12"/>
  <c r="AP153" i="12"/>
  <c r="AX147" i="12"/>
  <c r="A349" i="60"/>
  <c r="BZ96" i="12"/>
  <c r="BJ177" i="12"/>
  <c r="BB136" i="12"/>
  <c r="AT104" i="12"/>
  <c r="AD134" i="12"/>
  <c r="AL91" i="12"/>
  <c r="BN120" i="12"/>
  <c r="BZ187" i="12"/>
  <c r="CH172" i="12"/>
  <c r="AT93" i="12"/>
  <c r="AD163" i="12"/>
  <c r="AT141" i="12"/>
  <c r="A329" i="60"/>
  <c r="CH202" i="12"/>
  <c r="AL133" i="12"/>
  <c r="A298" i="60"/>
  <c r="AT103" i="12"/>
  <c r="BB80" i="12"/>
  <c r="AL93" i="12"/>
  <c r="A288" i="60"/>
  <c r="BN61" i="12"/>
  <c r="N18" i="34"/>
  <c r="AP89" i="12"/>
  <c r="AX79" i="12"/>
  <c r="BJ117" i="12"/>
  <c r="AD119" i="12"/>
  <c r="AT60" i="12"/>
  <c r="AL205" i="12"/>
  <c r="AX8" i="12"/>
  <c r="AP181" i="12"/>
  <c r="A381" i="60"/>
  <c r="AD187" i="12"/>
  <c r="A285" i="60"/>
  <c r="CH165" i="12"/>
  <c r="CH53" i="12"/>
  <c r="AP97" i="12"/>
  <c r="CH117" i="12"/>
  <c r="AD87" i="12"/>
  <c r="BN161" i="12"/>
  <c r="BB158" i="12"/>
  <c r="AL194" i="12"/>
  <c r="BN175" i="12"/>
  <c r="AP184" i="12"/>
  <c r="CH21" i="12"/>
  <c r="AL143" i="12"/>
  <c r="BJ193" i="12"/>
  <c r="AL83" i="12"/>
  <c r="A283" i="60"/>
  <c r="AP165" i="12"/>
  <c r="BN40" i="12"/>
  <c r="BZ156" i="12"/>
  <c r="BZ165" i="12"/>
  <c r="AL70" i="12"/>
  <c r="AP30" i="12"/>
  <c r="BB177" i="12"/>
  <c r="BJ115" i="12"/>
  <c r="AP41" i="12"/>
  <c r="AT80" i="12"/>
  <c r="A256" i="60"/>
  <c r="AL89" i="12"/>
  <c r="A299" i="60"/>
  <c r="BN8" i="12"/>
  <c r="AT145" i="12"/>
  <c r="BN188" i="12"/>
  <c r="BN171" i="12"/>
  <c r="AL49" i="12"/>
  <c r="BN29" i="12"/>
  <c r="CH32" i="12"/>
  <c r="CH91" i="12"/>
  <c r="BZ129" i="12"/>
  <c r="AD160" i="12"/>
  <c r="AX58" i="12"/>
  <c r="BB53" i="12"/>
  <c r="AX170" i="12"/>
  <c r="BJ65" i="12"/>
  <c r="BB140" i="12"/>
  <c r="A386" i="60"/>
  <c r="BN72" i="12"/>
  <c r="BN32" i="12"/>
  <c r="AL189" i="12"/>
  <c r="AX9" i="12"/>
  <c r="AL199" i="12"/>
  <c r="BN159" i="12"/>
  <c r="AP96" i="12"/>
  <c r="BJ167" i="12"/>
  <c r="AT176" i="12"/>
  <c r="BB151" i="12"/>
  <c r="CH184" i="12"/>
  <c r="AX114" i="12"/>
  <c r="AX206" i="12"/>
  <c r="BJ118" i="12"/>
  <c r="BJ62" i="12"/>
  <c r="AL180" i="12"/>
  <c r="AT112" i="12"/>
  <c r="BJ83" i="12"/>
  <c r="BN174" i="12"/>
  <c r="CH168" i="12"/>
  <c r="AL119" i="12"/>
  <c r="BJ15" i="12"/>
  <c r="CH45" i="12"/>
  <c r="AP187" i="12"/>
  <c r="BB186" i="12"/>
  <c r="BZ107" i="12"/>
  <c r="BN137" i="12"/>
  <c r="CH16" i="12"/>
  <c r="AP120" i="12"/>
  <c r="BJ104" i="12"/>
  <c r="BN48" i="12"/>
  <c r="AL130" i="12"/>
  <c r="CH182" i="12"/>
  <c r="A274" i="60"/>
  <c r="AT142" i="12"/>
  <c r="CH163" i="12"/>
  <c r="AP121" i="12"/>
  <c r="BZ188" i="12"/>
  <c r="BZ196" i="12"/>
  <c r="A305" i="60"/>
  <c r="AT26" i="12"/>
  <c r="BJ78" i="12"/>
  <c r="AP26" i="12"/>
  <c r="A401" i="60"/>
  <c r="AP190" i="12"/>
  <c r="AP47" i="12"/>
  <c r="AT200" i="12"/>
  <c r="BZ41" i="12"/>
  <c r="AT153" i="12"/>
  <c r="BB48" i="12"/>
  <c r="CL168" i="12"/>
  <c r="CL129" i="12"/>
  <c r="CL18" i="12"/>
  <c r="CL33" i="12"/>
  <c r="CL192" i="12"/>
  <c r="CL99" i="12"/>
  <c r="BZ161" i="12"/>
  <c r="A339" i="60"/>
  <c r="CL188" i="12"/>
  <c r="CL77" i="12"/>
  <c r="CL195" i="12"/>
  <c r="CL54" i="12"/>
  <c r="CL87" i="12"/>
  <c r="CL41" i="12"/>
  <c r="CL139" i="12"/>
  <c r="CL29" i="12"/>
  <c r="CL142" i="12"/>
  <c r="CL136" i="12"/>
  <c r="CL86" i="12"/>
  <c r="CL131" i="12"/>
  <c r="CL8" i="12"/>
  <c r="AP198" i="12"/>
  <c r="CH7" i="12"/>
  <c r="AT69" i="12"/>
  <c r="BZ181" i="12"/>
  <c r="BB193" i="12"/>
  <c r="AX171" i="12"/>
  <c r="CL95" i="12"/>
  <c r="CL157" i="12"/>
  <c r="CL103" i="12"/>
  <c r="CL79" i="12"/>
  <c r="CL205" i="12"/>
  <c r="CL125" i="12"/>
  <c r="CL100" i="12"/>
  <c r="CL83" i="12"/>
  <c r="CL167" i="12"/>
  <c r="CL166" i="12"/>
  <c r="CL27" i="12"/>
  <c r="CL84" i="12"/>
  <c r="CL172" i="12"/>
  <c r="CL110" i="12"/>
  <c r="CL122" i="12"/>
  <c r="CL96" i="12"/>
  <c r="CL47" i="12"/>
  <c r="CL155" i="12"/>
  <c r="CL161" i="12"/>
  <c r="CL63" i="12"/>
  <c r="CL80" i="12"/>
  <c r="BN84" i="12"/>
  <c r="AX91" i="12"/>
  <c r="BB174" i="12"/>
  <c r="AP53" i="12"/>
  <c r="BN145" i="12"/>
  <c r="AL131" i="12"/>
  <c r="CH188" i="12"/>
  <c r="AL117" i="12"/>
  <c r="BZ104" i="12"/>
  <c r="AT180" i="12"/>
  <c r="AX44" i="12"/>
  <c r="AT140" i="12"/>
  <c r="BZ61" i="12"/>
  <c r="BB134" i="12"/>
  <c r="A235" i="60"/>
  <c r="AT181" i="12"/>
  <c r="AT185" i="12"/>
  <c r="BN11" i="12"/>
  <c r="AL35" i="12"/>
  <c r="AP146" i="12"/>
  <c r="AP103" i="12"/>
  <c r="AL200" i="12"/>
  <c r="AX47" i="12"/>
  <c r="A353" i="60"/>
  <c r="AP148" i="12"/>
  <c r="CH90" i="12"/>
  <c r="BN112" i="12"/>
  <c r="BB86" i="12"/>
  <c r="BB190" i="12"/>
  <c r="BZ153" i="12"/>
  <c r="BB111" i="12"/>
  <c r="A275" i="60"/>
  <c r="BZ19" i="12"/>
  <c r="CH92" i="12"/>
  <c r="AL97" i="12"/>
  <c r="AD162" i="12"/>
  <c r="BN181" i="12"/>
  <c r="BB19" i="12"/>
  <c r="BJ56" i="12"/>
  <c r="AL69" i="12"/>
  <c r="BB182" i="12"/>
  <c r="BJ183" i="12"/>
  <c r="BB163" i="12"/>
  <c r="BB93" i="12"/>
  <c r="BJ148" i="12"/>
  <c r="AX117" i="12"/>
  <c r="CH144" i="12"/>
  <c r="BJ24" i="12"/>
  <c r="BB37" i="12"/>
  <c r="A311" i="60"/>
  <c r="BB166" i="12"/>
  <c r="A348" i="60"/>
  <c r="CH66" i="12"/>
  <c r="AP141" i="12"/>
  <c r="AT15" i="12"/>
  <c r="AP25" i="12"/>
  <c r="CH41" i="12"/>
  <c r="AP169" i="12"/>
  <c r="AD113" i="12"/>
  <c r="AX77" i="12"/>
  <c r="A330" i="60"/>
  <c r="AL136" i="12"/>
  <c r="AX38" i="12"/>
  <c r="BN87" i="12"/>
  <c r="AT91" i="12"/>
  <c r="BN67" i="12"/>
  <c r="BZ63" i="12"/>
  <c r="BJ8" i="12"/>
  <c r="AP201" i="12"/>
  <c r="AT149" i="12"/>
  <c r="AX135" i="12"/>
  <c r="BB44" i="12"/>
  <c r="BZ198" i="12"/>
  <c r="AT85" i="12"/>
  <c r="AL135" i="12"/>
  <c r="AT46" i="12"/>
  <c r="BN94" i="12"/>
  <c r="CH19" i="12"/>
  <c r="BB126" i="12"/>
  <c r="BB27" i="12"/>
  <c r="AL132" i="12"/>
  <c r="CH151" i="12"/>
  <c r="BJ55" i="12"/>
  <c r="A291" i="60"/>
  <c r="BB125" i="12"/>
  <c r="AD100" i="12"/>
  <c r="AP138" i="12"/>
  <c r="AT83" i="12"/>
  <c r="AT199" i="12"/>
  <c r="A312" i="60"/>
  <c r="AT57" i="12"/>
  <c r="BB54" i="12"/>
  <c r="AD93" i="12"/>
  <c r="BJ200" i="12"/>
  <c r="BJ44" i="12"/>
  <c r="BN101" i="12"/>
  <c r="BN118" i="12"/>
  <c r="AL151" i="12"/>
  <c r="BZ136" i="12"/>
  <c r="BJ59" i="12"/>
  <c r="AP189" i="12"/>
  <c r="AP11" i="12"/>
  <c r="AL25" i="12"/>
  <c r="CH46" i="12"/>
  <c r="AT17" i="12"/>
  <c r="AD178" i="12"/>
  <c r="AT21" i="12"/>
  <c r="BN189" i="12"/>
  <c r="AT101" i="12"/>
  <c r="AP186" i="12"/>
  <c r="AL27" i="12"/>
  <c r="BB106" i="12"/>
  <c r="AT186" i="12"/>
  <c r="AP85" i="12"/>
  <c r="CH192" i="12"/>
  <c r="AX14" i="12"/>
  <c r="AL166" i="12"/>
  <c r="A321" i="60"/>
  <c r="AL179" i="12"/>
  <c r="AX183" i="12"/>
  <c r="AT161" i="12"/>
  <c r="BZ58" i="12"/>
  <c r="A229" i="60"/>
  <c r="CH161" i="12"/>
  <c r="BZ157" i="12"/>
  <c r="AL175" i="12"/>
  <c r="AL14" i="12"/>
  <c r="BZ133" i="12"/>
  <c r="AD145" i="12"/>
  <c r="AP12" i="12"/>
  <c r="BZ87" i="12"/>
  <c r="CH128" i="12"/>
  <c r="AP56" i="12"/>
  <c r="BJ170" i="12"/>
  <c r="AP43" i="12"/>
  <c r="CH44" i="12"/>
  <c r="CH125" i="12"/>
  <c r="CH96" i="12"/>
  <c r="AL18" i="12"/>
  <c r="AT118" i="12"/>
  <c r="AP115" i="12"/>
  <c r="AL15" i="12"/>
  <c r="AL29" i="12"/>
  <c r="AT190" i="12"/>
  <c r="AX151" i="12"/>
  <c r="AL23" i="12"/>
  <c r="AL13" i="12"/>
  <c r="AL48" i="12"/>
  <c r="AL20" i="12"/>
  <c r="AL43" i="12"/>
  <c r="AL55" i="12"/>
  <c r="AL7" i="12"/>
  <c r="AL64" i="12"/>
  <c r="BN63" i="12"/>
  <c r="CH141" i="12"/>
  <c r="AD72" i="12"/>
  <c r="BN194" i="12"/>
  <c r="BB39" i="12"/>
  <c r="AT63" i="12"/>
  <c r="AX178" i="12"/>
  <c r="AD173" i="12"/>
  <c r="AL72" i="12"/>
  <c r="BZ76" i="12"/>
  <c r="BB51" i="12"/>
  <c r="BN156" i="12"/>
  <c r="BJ68" i="12"/>
  <c r="AL71" i="12"/>
  <c r="AL174" i="12"/>
  <c r="BZ21" i="12"/>
  <c r="BN13" i="12"/>
  <c r="A222" i="60"/>
  <c r="BN205" i="12"/>
  <c r="BJ137" i="12"/>
  <c r="AX45" i="12"/>
  <c r="AP127" i="12"/>
  <c r="AP111" i="12"/>
  <c r="AL74" i="12"/>
  <c r="AX105" i="12"/>
  <c r="AX139" i="12"/>
  <c r="AT48" i="12"/>
  <c r="BZ117" i="12"/>
  <c r="AT12" i="12"/>
  <c r="AL146" i="12"/>
  <c r="BB204" i="12"/>
  <c r="BZ138" i="12"/>
  <c r="AP51" i="12"/>
  <c r="BZ146" i="12"/>
  <c r="AX94" i="12"/>
  <c r="BJ84" i="12"/>
  <c r="BN49" i="12"/>
  <c r="AL141" i="12"/>
  <c r="A271" i="60"/>
  <c r="AX157" i="12"/>
  <c r="BN99" i="12"/>
  <c r="AD73" i="12"/>
  <c r="AX175" i="12"/>
  <c r="BJ142" i="12"/>
  <c r="A233" i="60"/>
  <c r="AD201" i="12"/>
  <c r="BJ169" i="12"/>
  <c r="BJ60" i="12"/>
  <c r="BZ43" i="12"/>
  <c r="A246" i="60"/>
  <c r="CH170" i="12"/>
  <c r="AT35" i="12"/>
  <c r="AX83" i="12"/>
  <c r="A257" i="60"/>
  <c r="AL65" i="12"/>
  <c r="AL144" i="12"/>
  <c r="BJ51" i="12"/>
  <c r="AT9" i="12"/>
  <c r="BZ144" i="12"/>
  <c r="AP202" i="12"/>
  <c r="BZ95" i="12"/>
  <c r="AL10" i="12"/>
  <c r="A243" i="60"/>
  <c r="AX15" i="12"/>
  <c r="AP123" i="12"/>
  <c r="BN141" i="12"/>
  <c r="CH15" i="12"/>
  <c r="CH201" i="12"/>
  <c r="AL78" i="12"/>
  <c r="AP114" i="12"/>
  <c r="BB89" i="12"/>
  <c r="BB138" i="12"/>
  <c r="BZ147" i="12"/>
  <c r="BN168" i="12"/>
  <c r="CH63" i="12"/>
  <c r="BN190" i="12"/>
  <c r="BZ80" i="12"/>
  <c r="BZ60" i="12"/>
  <c r="CH153" i="12"/>
  <c r="BJ50" i="12"/>
  <c r="BN162" i="12"/>
  <c r="A415" i="60"/>
  <c r="BJ82" i="12"/>
  <c r="BJ63" i="12"/>
  <c r="AX25" i="12"/>
  <c r="BJ105" i="12"/>
  <c r="AD98" i="12"/>
  <c r="BN176" i="12"/>
  <c r="AL32" i="12"/>
  <c r="BJ107" i="12"/>
  <c r="AT81" i="12"/>
  <c r="AD117" i="12"/>
  <c r="BN203" i="12"/>
  <c r="BJ130" i="12"/>
  <c r="AL109" i="12"/>
  <c r="AT36" i="12"/>
  <c r="A367" i="60"/>
  <c r="BJ91" i="12"/>
  <c r="AP175" i="12"/>
  <c r="AX200" i="12"/>
  <c r="BN31" i="12"/>
  <c r="BN70" i="12"/>
  <c r="BN24" i="12"/>
  <c r="BJ67" i="12"/>
  <c r="AX125" i="12"/>
  <c r="AP157" i="12"/>
  <c r="A264" i="60"/>
  <c r="BN193" i="12"/>
  <c r="AD129" i="12"/>
  <c r="BN10" i="12"/>
  <c r="BZ175" i="12"/>
  <c r="AX161" i="12"/>
  <c r="AT61" i="12"/>
  <c r="BZ158" i="12"/>
  <c r="AD69" i="12"/>
  <c r="BB45" i="12"/>
  <c r="CH58" i="12"/>
  <c r="AL108" i="12"/>
  <c r="AX142" i="12"/>
  <c r="AT162" i="12"/>
  <c r="BB63" i="12"/>
  <c r="A228" i="60"/>
  <c r="AL122" i="12"/>
  <c r="AD183" i="12"/>
  <c r="BB67" i="12"/>
  <c r="AL201" i="12"/>
  <c r="A302" i="60"/>
  <c r="A284" i="60"/>
  <c r="CH189" i="12"/>
  <c r="AL9" i="12"/>
  <c r="AI17" i="34"/>
  <c r="AJ17" i="34"/>
  <c r="AH17" i="34"/>
  <c r="AG17" i="34"/>
  <c r="AP128" i="12"/>
  <c r="BN148" i="12"/>
  <c r="AX68" i="12"/>
  <c r="AP152" i="12"/>
  <c r="AX158" i="12"/>
  <c r="AX22" i="12"/>
  <c r="AX53" i="12"/>
  <c r="CL191" i="12"/>
  <c r="CL88" i="12"/>
  <c r="CL39" i="12"/>
  <c r="CL182" i="12"/>
  <c r="CL64" i="12"/>
  <c r="CL184" i="12"/>
  <c r="CL199" i="12"/>
  <c r="CL154" i="12"/>
  <c r="CL104" i="12"/>
  <c r="CL146" i="12"/>
  <c r="CL55" i="12"/>
  <c r="AP101" i="12"/>
  <c r="AP72" i="12"/>
  <c r="A395" i="60"/>
  <c r="CH159" i="12"/>
  <c r="AT201" i="12"/>
  <c r="AP113" i="12"/>
  <c r="A294" i="60"/>
  <c r="BJ166" i="12"/>
  <c r="BZ164" i="12"/>
  <c r="AP55" i="12"/>
  <c r="BZ178" i="12"/>
  <c r="AT90" i="12"/>
  <c r="CH100" i="12"/>
  <c r="CH31" i="12"/>
  <c r="AD121" i="12"/>
  <c r="AD177" i="12"/>
  <c r="AL19" i="12"/>
  <c r="BJ127" i="12"/>
  <c r="CH60" i="12"/>
  <c r="BJ122" i="12"/>
  <c r="BN139" i="12"/>
  <c r="CH114" i="12"/>
  <c r="BJ161" i="12"/>
  <c r="AT143" i="12"/>
  <c r="CH29" i="12"/>
  <c r="AT138" i="12"/>
  <c r="BJ102" i="12"/>
  <c r="BJ35" i="12"/>
  <c r="AL163" i="12"/>
  <c r="AT174" i="12"/>
  <c r="BB40" i="12"/>
  <c r="N16" i="34"/>
  <c r="AT151" i="12"/>
  <c r="CH129" i="12"/>
  <c r="CH52" i="12"/>
  <c r="BZ67" i="12"/>
  <c r="CH11" i="12"/>
  <c r="BN98" i="12"/>
  <c r="BZ77" i="12"/>
  <c r="A315" i="60"/>
  <c r="BZ103" i="12"/>
  <c r="AT169" i="12"/>
  <c r="AD169" i="12"/>
  <c r="AL186" i="12"/>
  <c r="BJ131" i="12"/>
  <c r="A409" i="60"/>
  <c r="CH67" i="12"/>
  <c r="A237" i="60"/>
  <c r="BB113" i="12"/>
  <c r="BZ14" i="12"/>
  <c r="BJ123" i="12"/>
  <c r="AT99" i="12"/>
  <c r="AP87" i="12"/>
  <c r="CH107" i="12"/>
  <c r="AP38" i="12"/>
  <c r="BZ7" i="12"/>
  <c r="BJ188" i="12"/>
  <c r="AP27" i="12"/>
  <c r="BZ64" i="12"/>
  <c r="AD84" i="12"/>
  <c r="AX73" i="12"/>
  <c r="BB34" i="12"/>
  <c r="AL67" i="12"/>
  <c r="BZ24" i="12"/>
  <c r="BB97" i="12"/>
  <c r="AP99" i="12"/>
  <c r="BN80" i="12"/>
  <c r="BZ57" i="12"/>
  <c r="A344" i="60"/>
  <c r="AD110" i="12"/>
  <c r="BZ99" i="12"/>
  <c r="CH106" i="12"/>
  <c r="BJ81" i="12"/>
  <c r="BZ59" i="12"/>
  <c r="AL182" i="12"/>
  <c r="BB61" i="12"/>
  <c r="BZ120" i="12"/>
  <c r="AT64" i="12"/>
  <c r="AP205" i="12"/>
  <c r="AL125" i="12"/>
  <c r="AD124" i="12"/>
  <c r="BC18" i="34"/>
  <c r="E44" i="34"/>
  <c r="BF18" i="34"/>
  <c r="AP203" i="12"/>
  <c r="AP58" i="12"/>
  <c r="BJ97" i="12"/>
  <c r="BJ168" i="12"/>
  <c r="BB185" i="12"/>
  <c r="BZ66" i="12"/>
  <c r="AL152" i="12"/>
  <c r="AL107" i="12"/>
  <c r="BZ69" i="12"/>
  <c r="BZ44" i="12"/>
  <c r="CH119" i="12"/>
  <c r="BJ58" i="12"/>
  <c r="A234" i="60"/>
  <c r="BZ139" i="12"/>
  <c r="AT20" i="12"/>
  <c r="A293" i="60"/>
  <c r="AX65" i="12"/>
  <c r="BZ141" i="12"/>
  <c r="BJ182" i="12"/>
  <c r="BB85" i="12"/>
  <c r="AL52" i="12"/>
  <c r="AP18" i="12"/>
  <c r="BN149" i="12"/>
  <c r="BJ99" i="12"/>
  <c r="AX167" i="12"/>
  <c r="AT110" i="12"/>
  <c r="AP195" i="12"/>
  <c r="CH181" i="12"/>
  <c r="A279" i="60"/>
  <c r="AL197" i="12"/>
  <c r="AL86" i="12"/>
  <c r="A385" i="60"/>
  <c r="AX95" i="12"/>
  <c r="BZ184" i="12"/>
  <c r="AL126" i="12"/>
  <c r="AX144" i="12"/>
  <c r="CH24" i="12"/>
  <c r="BZ42" i="12"/>
  <c r="CH97" i="12"/>
  <c r="BB42" i="12"/>
  <c r="BB114" i="12"/>
  <c r="CH124" i="12"/>
  <c r="BB68" i="12"/>
  <c r="AD197" i="12"/>
  <c r="AX159" i="12"/>
  <c r="BB143" i="12"/>
  <c r="BB88" i="12"/>
  <c r="AP39" i="12"/>
  <c r="BJ152" i="12"/>
  <c r="BZ35" i="12"/>
  <c r="A296" i="60"/>
  <c r="BN121" i="12"/>
  <c r="AT30" i="12"/>
  <c r="AT102" i="12"/>
  <c r="BB28" i="12"/>
  <c r="BZ112" i="12"/>
  <c r="CH133" i="12"/>
  <c r="BN59" i="12"/>
  <c r="AT88" i="12"/>
  <c r="BN124" i="12"/>
  <c r="BZ28" i="12"/>
  <c r="AP37" i="12"/>
  <c r="CH35" i="12"/>
  <c r="BN28" i="12"/>
  <c r="AT92" i="12"/>
  <c r="AL158" i="12"/>
  <c r="AP130" i="12"/>
  <c r="AX141" i="12"/>
  <c r="A232" i="60"/>
  <c r="AT121" i="12"/>
  <c r="BB26" i="12"/>
  <c r="AL121" i="12"/>
  <c r="AL84" i="12"/>
  <c r="AP160" i="12"/>
  <c r="BN88" i="12"/>
  <c r="BB14" i="12"/>
  <c r="BJ7" i="12"/>
  <c r="AT54" i="12"/>
  <c r="BJ108" i="12"/>
  <c r="BB181" i="12"/>
  <c r="AX120" i="12"/>
  <c r="BZ9" i="12"/>
  <c r="AP36" i="12"/>
  <c r="AL165" i="12"/>
  <c r="N14" i="34"/>
  <c r="AX108" i="12"/>
  <c r="A248" i="60"/>
  <c r="AL99" i="12"/>
  <c r="BN143" i="12"/>
  <c r="A410" i="60"/>
  <c r="AX30" i="12"/>
  <c r="BN151" i="12"/>
  <c r="AT205" i="12"/>
  <c r="AP50" i="12"/>
  <c r="BJ41" i="12"/>
  <c r="AX162" i="12"/>
  <c r="CH12" i="12"/>
  <c r="BN33" i="12"/>
  <c r="A301" i="60"/>
  <c r="A370" i="60"/>
  <c r="BZ83" i="12"/>
  <c r="AT87" i="12"/>
  <c r="BN195" i="12"/>
  <c r="AP106" i="12"/>
  <c r="AP178" i="12"/>
  <c r="CH186" i="12"/>
  <c r="AL26" i="12"/>
  <c r="A226" i="60"/>
  <c r="AL56" i="12"/>
  <c r="CH171" i="12"/>
  <c r="BZ148" i="12"/>
  <c r="AD168" i="12"/>
  <c r="CH75" i="12"/>
  <c r="AT95" i="12"/>
  <c r="AT115" i="12"/>
  <c r="CH149" i="12"/>
  <c r="BJ139" i="12"/>
  <c r="BN131" i="12"/>
  <c r="BB173" i="12"/>
  <c r="AD198" i="12"/>
  <c r="BB131" i="12"/>
  <c r="CH120" i="12"/>
  <c r="BZ90" i="12"/>
  <c r="AT38" i="12"/>
  <c r="AP94" i="12"/>
  <c r="BN68" i="12"/>
  <c r="BB65" i="12"/>
  <c r="A286" i="60"/>
  <c r="CH195" i="12"/>
  <c r="AD89" i="12"/>
  <c r="BB75" i="12"/>
  <c r="AT179" i="12"/>
  <c r="AP104" i="12"/>
  <c r="BN142" i="12"/>
  <c r="BZ79" i="12"/>
  <c r="AX71" i="12"/>
  <c r="AX87" i="12"/>
  <c r="AP66" i="12"/>
  <c r="BJ13" i="12"/>
  <c r="AL105" i="12"/>
  <c r="BZ132" i="12"/>
  <c r="AX131" i="12"/>
  <c r="CH147" i="12"/>
  <c r="A221" i="60"/>
  <c r="CH142" i="12"/>
  <c r="AT171" i="12"/>
  <c r="N12" i="34"/>
  <c r="BN197" i="12"/>
  <c r="AL128" i="12"/>
  <c r="BJ147" i="12"/>
  <c r="CH176" i="12"/>
  <c r="BB133" i="12"/>
  <c r="BZ119" i="12"/>
  <c r="AL46" i="12"/>
  <c r="BJ38" i="12"/>
  <c r="BJ160" i="12"/>
  <c r="AL155" i="12"/>
  <c r="BZ137" i="12"/>
  <c r="BZ29" i="12"/>
  <c r="A309" i="60"/>
  <c r="BZ15" i="12"/>
  <c r="BZ30" i="12"/>
  <c r="BN42" i="12"/>
  <c r="AL47" i="12"/>
  <c r="AP167" i="12"/>
  <c r="BB25" i="12"/>
  <c r="AL193" i="12"/>
  <c r="AD107" i="12"/>
  <c r="BJ116" i="12"/>
  <c r="BN20" i="12"/>
  <c r="AP171" i="12"/>
  <c r="AL50" i="12"/>
  <c r="BJ133" i="12"/>
  <c r="CH160" i="12"/>
  <c r="BZ171" i="12"/>
  <c r="BZ81" i="12"/>
  <c r="BJ151" i="12"/>
  <c r="AX196" i="12"/>
  <c r="CH98" i="12"/>
  <c r="BZ193" i="12"/>
  <c r="CH104" i="12"/>
  <c r="AX72" i="12"/>
  <c r="AX43" i="12"/>
  <c r="A363" i="60"/>
  <c r="BZ33" i="12"/>
  <c r="CL165" i="12"/>
  <c r="CL68" i="12"/>
  <c r="CL135" i="12"/>
  <c r="CL98" i="12"/>
  <c r="CL117" i="12"/>
  <c r="CL163" i="12"/>
  <c r="CL92" i="12"/>
  <c r="CL48" i="12"/>
  <c r="BN206" i="12"/>
  <c r="BN198" i="12"/>
  <c r="AL79" i="12"/>
  <c r="BJ135" i="12"/>
  <c r="AP206" i="12"/>
  <c r="CL143" i="12"/>
  <c r="CL160" i="12"/>
  <c r="CL138" i="12"/>
  <c r="CL187" i="12"/>
  <c r="CL53" i="12"/>
  <c r="CL42" i="12"/>
  <c r="CL89" i="12"/>
  <c r="CL120" i="12"/>
  <c r="CL151" i="12"/>
  <c r="CL190" i="12"/>
  <c r="CL128" i="12"/>
  <c r="CL108" i="12"/>
  <c r="CL111" i="12"/>
  <c r="CL176" i="12"/>
  <c r="CL144" i="12"/>
  <c r="CL162" i="12"/>
  <c r="CL123" i="12"/>
  <c r="CL200" i="12"/>
  <c r="CL43" i="12"/>
  <c r="CL15" i="12"/>
  <c r="CL32" i="12"/>
  <c r="CL78" i="12"/>
  <c r="BZ167" i="12"/>
  <c r="BB30" i="12"/>
  <c r="BN15" i="12"/>
  <c r="AT107" i="12"/>
  <c r="BZ173" i="12"/>
  <c r="AP76" i="12"/>
  <c r="AX189" i="12"/>
  <c r="BZ100" i="12"/>
  <c r="BB13" i="12"/>
  <c r="AX63" i="12"/>
  <c r="AX195" i="12"/>
  <c r="A269" i="60"/>
  <c r="BJ173" i="12"/>
  <c r="CH145" i="12"/>
  <c r="A262" i="60"/>
  <c r="AX56" i="12"/>
  <c r="AX107" i="12"/>
  <c r="AX13" i="12"/>
  <c r="A411" i="60"/>
  <c r="A375" i="60"/>
  <c r="A297" i="60"/>
  <c r="AP49" i="12"/>
  <c r="AT40" i="12"/>
  <c r="AP57" i="12"/>
  <c r="BZ48" i="12"/>
  <c r="AL170" i="12"/>
  <c r="AX81" i="12"/>
  <c r="AX205" i="12"/>
  <c r="BB24" i="12"/>
  <c r="AT100" i="12"/>
  <c r="AL171" i="12"/>
  <c r="A355" i="60"/>
  <c r="CH70" i="12"/>
  <c r="AD99" i="12"/>
  <c r="AX134" i="12"/>
  <c r="BN204" i="12"/>
  <c r="AT14" i="12"/>
  <c r="BB33" i="12"/>
  <c r="BN111" i="12"/>
  <c r="AT10" i="12"/>
  <c r="BN154" i="12"/>
  <c r="BN43" i="12"/>
  <c r="BJ31" i="12"/>
  <c r="A316" i="60"/>
  <c r="CH105" i="12"/>
  <c r="A333" i="60"/>
  <c r="AX165" i="12"/>
  <c r="AD180" i="12"/>
  <c r="AT113" i="12"/>
  <c r="AX41" i="12"/>
  <c r="AX198" i="12"/>
  <c r="AP54" i="12"/>
  <c r="BB70" i="12"/>
  <c r="A371" i="60"/>
  <c r="BJ80" i="12"/>
  <c r="BZ191" i="12"/>
  <c r="AL149" i="12"/>
  <c r="A282" i="60"/>
  <c r="AX21" i="12"/>
  <c r="BN104" i="12"/>
  <c r="AD92" i="12"/>
  <c r="BJ79" i="12"/>
  <c r="BN109" i="12"/>
  <c r="AP45" i="12"/>
  <c r="BZ177" i="12"/>
  <c r="AT50" i="12"/>
  <c r="A280" i="60"/>
  <c r="AX26" i="12"/>
  <c r="BB35" i="12"/>
  <c r="CH86" i="12"/>
  <c r="AL30" i="12"/>
  <c r="CH139" i="12"/>
  <c r="AX181" i="12"/>
  <c r="CH122" i="12"/>
  <c r="AP172" i="12"/>
  <c r="AP134" i="12"/>
  <c r="AX100" i="12"/>
  <c r="AT31" i="12"/>
  <c r="AL188" i="12"/>
  <c r="AP119" i="12"/>
  <c r="AX140" i="12"/>
  <c r="BZ201" i="12"/>
  <c r="AX10" i="12"/>
  <c r="AL190" i="12"/>
  <c r="BB36" i="12"/>
  <c r="A358" i="60"/>
  <c r="BN56" i="12"/>
  <c r="AP77" i="12"/>
  <c r="AX155" i="12"/>
  <c r="AL142" i="12"/>
  <c r="AL21" i="12"/>
  <c r="CH23" i="12"/>
  <c r="A383" i="60"/>
  <c r="BJ54" i="12"/>
  <c r="AX89" i="12"/>
  <c r="AL39" i="12"/>
  <c r="BB162" i="12"/>
  <c r="AT116" i="12"/>
  <c r="BN76" i="12"/>
  <c r="A369" i="60"/>
  <c r="BJ76" i="12"/>
  <c r="AX111" i="12"/>
  <c r="AT166" i="12"/>
  <c r="BJ126" i="12"/>
  <c r="BZ189" i="12"/>
  <c r="AX76" i="12"/>
  <c r="A290" i="60"/>
  <c r="A270" i="60"/>
  <c r="AP174" i="12"/>
  <c r="BB191" i="12"/>
  <c r="BB115" i="12"/>
  <c r="BJ101" i="12"/>
  <c r="CH48" i="12"/>
  <c r="BB124" i="12"/>
  <c r="AT79" i="12"/>
  <c r="A354" i="60"/>
  <c r="BB49" i="12"/>
  <c r="AD182" i="12"/>
  <c r="A255" i="60"/>
  <c r="CH20" i="12"/>
  <c r="AP31" i="12"/>
  <c r="BZ36" i="12"/>
  <c r="CH13" i="12"/>
  <c r="AL147" i="12"/>
  <c r="BB83" i="12"/>
  <c r="AD126" i="12"/>
  <c r="AL38" i="12"/>
  <c r="BJ37" i="12"/>
  <c r="BB172" i="12"/>
  <c r="CH76" i="12"/>
  <c r="BJ205" i="12"/>
  <c r="BN114" i="12"/>
  <c r="AP70" i="12"/>
  <c r="AP108" i="12"/>
  <c r="CH127" i="12"/>
  <c r="A335" i="60"/>
  <c r="AP84" i="12"/>
  <c r="CH157" i="12"/>
  <c r="AL11" i="12"/>
  <c r="AD193" i="12"/>
  <c r="BN26" i="12"/>
  <c r="AX103" i="12"/>
  <c r="BN14" i="12"/>
  <c r="BB117" i="12"/>
  <c r="AT155" i="12"/>
  <c r="BN138" i="12"/>
  <c r="AL77" i="12"/>
  <c r="A384" i="60"/>
  <c r="AP44" i="12"/>
  <c r="BN78" i="12"/>
  <c r="BB11" i="12"/>
  <c r="AL206" i="12"/>
  <c r="A361" i="60"/>
  <c r="BB18" i="12"/>
  <c r="BB127" i="12"/>
  <c r="AT49" i="12"/>
  <c r="AP166" i="12"/>
  <c r="CH194" i="12"/>
  <c r="CH155" i="12"/>
  <c r="BJ159" i="12"/>
  <c r="BJ74" i="12"/>
  <c r="AT96" i="12"/>
  <c r="AD174" i="12"/>
  <c r="BZ108" i="12"/>
  <c r="BZ123" i="12"/>
  <c r="AP42" i="12"/>
  <c r="AX174" i="12"/>
  <c r="BZ92" i="12"/>
  <c r="AL153" i="12"/>
  <c r="AX152" i="12"/>
  <c r="AD68" i="12"/>
  <c r="AL192" i="12"/>
  <c r="CH154" i="12"/>
  <c r="AP80" i="12"/>
  <c r="AP110" i="12"/>
  <c r="BB142" i="12"/>
  <c r="A231" i="60"/>
  <c r="AT204" i="12"/>
  <c r="AD49" i="12"/>
  <c r="AD62" i="12"/>
  <c r="AD171" i="12"/>
  <c r="AD38" i="12"/>
  <c r="AD130" i="12"/>
  <c r="AD111" i="12"/>
  <c r="AD170" i="12"/>
  <c r="AD105" i="12"/>
  <c r="AD167" i="12"/>
  <c r="AD44" i="12"/>
  <c r="AD56" i="12"/>
  <c r="AD15" i="12"/>
  <c r="AD52" i="12"/>
  <c r="AD18" i="12"/>
  <c r="AD36" i="12"/>
  <c r="AD13" i="12"/>
  <c r="AD37" i="12"/>
  <c r="AD48" i="12"/>
  <c r="AD90" i="12"/>
  <c r="AD181" i="12"/>
  <c r="AD67" i="12"/>
  <c r="AD8" i="12"/>
  <c r="AD9" i="12"/>
  <c r="AD101" i="12"/>
  <c r="AD139" i="12"/>
  <c r="AD35" i="12"/>
  <c r="AD45" i="12"/>
  <c r="AD14" i="12"/>
  <c r="AD55" i="12"/>
  <c r="AD88" i="12"/>
  <c r="AD23" i="12"/>
  <c r="AD7" i="12"/>
  <c r="AD78" i="12"/>
  <c r="AD152" i="12"/>
  <c r="AD58" i="12"/>
  <c r="AD19" i="12"/>
  <c r="AD104" i="12"/>
  <c r="AD50" i="12"/>
  <c r="AD97" i="12"/>
  <c r="AD32" i="12"/>
  <c r="AD63" i="12"/>
  <c r="AD22" i="12"/>
  <c r="AD109" i="12"/>
  <c r="AD159" i="12"/>
  <c r="AD53" i="12"/>
  <c r="AD20" i="12"/>
  <c r="AD33" i="12"/>
  <c r="AD29" i="12"/>
  <c r="AD188" i="12"/>
  <c r="AD16" i="12"/>
  <c r="AD42" i="12"/>
  <c r="AD61" i="12"/>
  <c r="AD122" i="12"/>
  <c r="AD39" i="12"/>
  <c r="AD64" i="12"/>
  <c r="AD85" i="12"/>
  <c r="AD120" i="12"/>
  <c r="AD54" i="12"/>
  <c r="AD153" i="12"/>
  <c r="AD96" i="12"/>
  <c r="AD11" i="12"/>
  <c r="AD136" i="12"/>
  <c r="AD57" i="12"/>
  <c r="AD143" i="12"/>
  <c r="AD12" i="12"/>
  <c r="AD25" i="12"/>
  <c r="AD155" i="12"/>
  <c r="AD138" i="12"/>
  <c r="AD41" i="12"/>
  <c r="AD21" i="12"/>
  <c r="AD81" i="12"/>
  <c r="AD137" i="12"/>
  <c r="AD103" i="12"/>
  <c r="AD30" i="12"/>
  <c r="AD28" i="12"/>
  <c r="AD158" i="12"/>
  <c r="AD176" i="12"/>
  <c r="AD40" i="12"/>
  <c r="AD66" i="12"/>
  <c r="AD71" i="12"/>
  <c r="AD83" i="12"/>
  <c r="AD95" i="12"/>
  <c r="AD127" i="12"/>
  <c r="AD76" i="12"/>
  <c r="AD31" i="12"/>
  <c r="AD60" i="12"/>
  <c r="AD26" i="12"/>
  <c r="AD51" i="12"/>
  <c r="AD82" i="12"/>
  <c r="AD27" i="12"/>
  <c r="AD172" i="12"/>
  <c r="AD43" i="12"/>
  <c r="AD59" i="12"/>
  <c r="AD46" i="12"/>
  <c r="AD17" i="12"/>
  <c r="AD65" i="12"/>
  <c r="AD24" i="12"/>
  <c r="AD34" i="12"/>
  <c r="AD10" i="12"/>
  <c r="AD47" i="12"/>
  <c r="AD118" i="12"/>
  <c r="CH36" i="12"/>
  <c r="A413" i="60"/>
  <c r="AP118" i="12"/>
  <c r="BB157" i="12"/>
  <c r="AD133" i="12"/>
  <c r="A245" i="60"/>
  <c r="CH37" i="12"/>
  <c r="BN152" i="12"/>
  <c r="AX104" i="12"/>
  <c r="BZ166" i="12"/>
  <c r="BJ11" i="12"/>
  <c r="BZ72" i="12"/>
  <c r="A261" i="60"/>
  <c r="BB178" i="12"/>
  <c r="AL34" i="12"/>
  <c r="BN50" i="12"/>
  <c r="A324" i="60"/>
  <c r="BJ14" i="12"/>
  <c r="AL80" i="12"/>
  <c r="AX23" i="12"/>
  <c r="AT58" i="12"/>
  <c r="AL17" i="12"/>
  <c r="BJ114" i="12"/>
  <c r="BZ56" i="12"/>
  <c r="AX18" i="12"/>
  <c r="BJ69" i="12"/>
  <c r="AD191" i="12"/>
  <c r="AP140" i="12"/>
  <c r="BJ138" i="12"/>
  <c r="AT137" i="12"/>
  <c r="AX101" i="12"/>
  <c r="AP90" i="12"/>
  <c r="BB148" i="12"/>
  <c r="AX201" i="12"/>
  <c r="BJ163" i="12"/>
  <c r="BB103" i="12"/>
  <c r="BJ184" i="12"/>
  <c r="CH51" i="12"/>
  <c r="AL31" i="12"/>
  <c r="A289" i="60"/>
  <c r="AP122" i="12"/>
  <c r="AT191" i="12"/>
  <c r="BB47" i="12"/>
  <c r="BZ94" i="12"/>
  <c r="AX187" i="12"/>
  <c r="AP151" i="12"/>
  <c r="AL145" i="12"/>
  <c r="BZ52" i="12"/>
  <c r="CH82" i="12"/>
  <c r="AT158" i="12"/>
  <c r="AP161" i="12"/>
  <c r="A304" i="60"/>
  <c r="AL139" i="12"/>
  <c r="A272" i="60"/>
  <c r="A392" i="60"/>
  <c r="BN173" i="12"/>
  <c r="AP19" i="12"/>
  <c r="AL169" i="12"/>
  <c r="BB21" i="12"/>
  <c r="CH169" i="12"/>
  <c r="AT71" i="12"/>
  <c r="AX67" i="12"/>
  <c r="AP200" i="12"/>
  <c r="BB101" i="12"/>
  <c r="AX202" i="12"/>
  <c r="BB135" i="12"/>
  <c r="AD135" i="12"/>
  <c r="AP132" i="12"/>
  <c r="BJ154" i="12"/>
  <c r="AT43" i="12"/>
  <c r="BZ53" i="12"/>
  <c r="AD148" i="12"/>
  <c r="BN96" i="12"/>
  <c r="AP23" i="12"/>
  <c r="BB60" i="12"/>
  <c r="AP63" i="12"/>
  <c r="BZ172" i="12"/>
  <c r="BB168" i="12"/>
  <c r="CH17" i="12"/>
  <c r="BJ103" i="12"/>
  <c r="CH140" i="12"/>
  <c r="AT70" i="12"/>
  <c r="AL59" i="12"/>
  <c r="BB46" i="12"/>
  <c r="BB7" i="12"/>
  <c r="BN110" i="12"/>
  <c r="AX110" i="12"/>
  <c r="CH121" i="12"/>
  <c r="AX59" i="12"/>
  <c r="AX154" i="12"/>
  <c r="BJ178" i="12"/>
  <c r="AD157" i="12"/>
  <c r="BB122" i="12"/>
  <c r="A350" i="60"/>
  <c r="AX60" i="12"/>
  <c r="AX97" i="12"/>
  <c r="BN83" i="12"/>
  <c r="CH79" i="12"/>
  <c r="BB195" i="12"/>
  <c r="AL167" i="12"/>
  <c r="AL113" i="12"/>
  <c r="A219" i="60"/>
  <c r="AX36" i="12"/>
  <c r="CH135" i="12"/>
  <c r="BJ43" i="12"/>
  <c r="AP17" i="12"/>
  <c r="AP81" i="12"/>
  <c r="J15" i="12"/>
  <c r="J16" i="12"/>
  <c r="X210" i="12"/>
  <c r="Y210" i="12" s="1"/>
  <c r="Z210" i="12" s="1"/>
  <c r="C30" i="34"/>
  <c r="C39" i="34"/>
  <c r="C44" i="34"/>
  <c r="C32" i="34"/>
  <c r="C43" i="34"/>
  <c r="C31" i="34"/>
  <c r="C38" i="34"/>
  <c r="C41" i="34"/>
  <c r="C42" i="34"/>
  <c r="C37" i="34"/>
  <c r="C40" i="34"/>
  <c r="A3" i="32"/>
  <c r="BA17" i="34" l="1"/>
  <c r="F13" i="60"/>
  <c r="F21" i="60"/>
  <c r="F29" i="60"/>
  <c r="F37" i="60"/>
  <c r="F45" i="60"/>
  <c r="D20" i="60"/>
  <c r="G30" i="60"/>
  <c r="E41" i="60"/>
  <c r="G50" i="60"/>
  <c r="G58" i="60"/>
  <c r="G66" i="60"/>
  <c r="G74" i="60"/>
  <c r="G82" i="60"/>
  <c r="G90" i="60"/>
  <c r="G98" i="60"/>
  <c r="G106" i="60"/>
  <c r="G114" i="60"/>
  <c r="G122" i="60"/>
  <c r="G130" i="60"/>
  <c r="G138" i="60"/>
  <c r="G146" i="60"/>
  <c r="E15" i="60"/>
  <c r="G29" i="60"/>
  <c r="G43" i="60"/>
  <c r="E55" i="60"/>
  <c r="D66" i="60"/>
  <c r="F76" i="60"/>
  <c r="E87" i="60"/>
  <c r="E14" i="60"/>
  <c r="G28" i="60"/>
  <c r="D43" i="60"/>
  <c r="F54" i="60"/>
  <c r="E65" i="60"/>
  <c r="D76" i="60"/>
  <c r="F86" i="60"/>
  <c r="E97" i="60"/>
  <c r="D108" i="60"/>
  <c r="F118" i="60"/>
  <c r="E129" i="60"/>
  <c r="D140" i="60"/>
  <c r="F150" i="60"/>
  <c r="E159" i="60"/>
  <c r="E167" i="60"/>
  <c r="E175" i="60"/>
  <c r="E183" i="60"/>
  <c r="E191" i="60"/>
  <c r="E199" i="60"/>
  <c r="E207" i="60"/>
  <c r="D23" i="60"/>
  <c r="E50" i="60"/>
  <c r="F71" i="60"/>
  <c r="D93" i="60"/>
  <c r="E27" i="60"/>
  <c r="F53" i="60"/>
  <c r="D75" i="60"/>
  <c r="E96" i="60"/>
  <c r="E110" i="60"/>
  <c r="F124" i="60"/>
  <c r="D139" i="60"/>
  <c r="D153" i="60"/>
  <c r="G163" i="60"/>
  <c r="D49" i="60"/>
  <c r="F91" i="60"/>
  <c r="E114" i="60"/>
  <c r="D133" i="60"/>
  <c r="E152" i="60"/>
  <c r="G166" i="60"/>
  <c r="F177" i="60"/>
  <c r="D188" i="60"/>
  <c r="G198" i="60"/>
  <c r="F209" i="60"/>
  <c r="D55" i="60"/>
  <c r="D97" i="60"/>
  <c r="D117" i="60"/>
  <c r="E136" i="60"/>
  <c r="G154" i="60"/>
  <c r="F168" i="60"/>
  <c r="D179" i="60"/>
  <c r="G189" i="60"/>
  <c r="F200" i="60"/>
  <c r="G11" i="60"/>
  <c r="D63" i="60"/>
  <c r="D102" i="60"/>
  <c r="F120" i="60"/>
  <c r="F139" i="60"/>
  <c r="F157" i="60"/>
  <c r="F170" i="60"/>
  <c r="D181" i="60"/>
  <c r="G191" i="60"/>
  <c r="F202" i="60"/>
  <c r="F51" i="60"/>
  <c r="F153" i="60"/>
  <c r="F199" i="60"/>
  <c r="D118" i="60"/>
  <c r="F179" i="60"/>
  <c r="E62" i="60"/>
  <c r="G156" i="60"/>
  <c r="D202" i="60"/>
  <c r="E122" i="60"/>
  <c r="D182" i="60"/>
  <c r="B17" i="60"/>
  <c r="B33" i="60"/>
  <c r="B49" i="60"/>
  <c r="B65" i="60"/>
  <c r="B60" i="60"/>
  <c r="B69" i="60"/>
  <c r="B93" i="60"/>
  <c r="B109" i="60"/>
  <c r="B125" i="60"/>
  <c r="B141" i="60"/>
  <c r="B22" i="60"/>
  <c r="B100" i="60"/>
  <c r="B156" i="60"/>
  <c r="B172" i="60"/>
  <c r="B188" i="60"/>
  <c r="B204" i="60"/>
  <c r="B72" i="60"/>
  <c r="B136" i="60"/>
  <c r="B165" i="60"/>
  <c r="B181" i="60"/>
  <c r="B126" i="60"/>
  <c r="B42" i="60"/>
  <c r="B193" i="60"/>
  <c r="B118" i="60"/>
  <c r="B90" i="60"/>
  <c r="F24" i="60"/>
  <c r="D24" i="60"/>
  <c r="G61" i="60"/>
  <c r="G85" i="60"/>
  <c r="G117" i="60"/>
  <c r="G149" i="60"/>
  <c r="F48" i="60"/>
  <c r="E91" i="60"/>
  <c r="D80" i="60"/>
  <c r="F122" i="60"/>
  <c r="E162" i="60"/>
  <c r="E186" i="60"/>
  <c r="G33" i="60"/>
  <c r="D38" i="60"/>
  <c r="F115" i="60"/>
  <c r="D14" i="60"/>
  <c r="E140" i="60"/>
  <c r="D192" i="60"/>
  <c r="F105" i="60"/>
  <c r="F172" i="60"/>
  <c r="D109" i="60"/>
  <c r="F174" i="60"/>
  <c r="D106" i="60"/>
  <c r="F175" i="60"/>
  <c r="B23" i="60"/>
  <c r="B20" i="60"/>
  <c r="B131" i="60"/>
  <c r="B178" i="60"/>
  <c r="B96" i="60"/>
  <c r="B46" i="60"/>
  <c r="F18" i="60"/>
  <c r="E37" i="60"/>
  <c r="G63" i="60"/>
  <c r="G95" i="60"/>
  <c r="G127" i="60"/>
  <c r="G151" i="60"/>
  <c r="E83" i="60"/>
  <c r="E61" i="60"/>
  <c r="F114" i="60"/>
  <c r="E156" i="60"/>
  <c r="E196" i="60"/>
  <c r="D85" i="60"/>
  <c r="D105" i="60"/>
  <c r="G159" i="60"/>
  <c r="D145" i="60"/>
  <c r="F205" i="60"/>
  <c r="D129" i="60"/>
  <c r="G185" i="60"/>
  <c r="F89" i="60"/>
  <c r="D177" i="60"/>
  <c r="F183" i="60"/>
  <c r="D186" i="60"/>
  <c r="B59" i="60"/>
  <c r="B135" i="60"/>
  <c r="B182" i="60"/>
  <c r="B112" i="60"/>
  <c r="B130" i="60"/>
  <c r="F14" i="60"/>
  <c r="F22" i="60"/>
  <c r="F30" i="60"/>
  <c r="F38" i="60"/>
  <c r="F46" i="60"/>
  <c r="E21" i="60"/>
  <c r="D32" i="60"/>
  <c r="G42" i="60"/>
  <c r="G51" i="60"/>
  <c r="G59" i="60"/>
  <c r="G67" i="60"/>
  <c r="G75" i="60"/>
  <c r="G83" i="60"/>
  <c r="G91" i="60"/>
  <c r="G99" i="60"/>
  <c r="G107" i="60"/>
  <c r="G115" i="60"/>
  <c r="G123" i="60"/>
  <c r="G131" i="60"/>
  <c r="G139" i="60"/>
  <c r="G147" i="60"/>
  <c r="D17" i="60"/>
  <c r="E31" i="60"/>
  <c r="G45" i="60"/>
  <c r="F56" i="60"/>
  <c r="E67" i="60"/>
  <c r="D78" i="60"/>
  <c r="F88" i="60"/>
  <c r="E16" i="60"/>
  <c r="E30" i="60"/>
  <c r="G44" i="60"/>
  <c r="D56" i="60"/>
  <c r="F66" i="60"/>
  <c r="E77" i="60"/>
  <c r="D88" i="60"/>
  <c r="F98" i="60"/>
  <c r="E109" i="60"/>
  <c r="D120" i="60"/>
  <c r="F130" i="60"/>
  <c r="E141" i="60"/>
  <c r="D152" i="60"/>
  <c r="E160" i="60"/>
  <c r="E168" i="60"/>
  <c r="E176" i="60"/>
  <c r="E184" i="60"/>
  <c r="E192" i="60"/>
  <c r="E200" i="60"/>
  <c r="E208" i="60"/>
  <c r="E26" i="60"/>
  <c r="D53" i="60"/>
  <c r="E74" i="60"/>
  <c r="F95" i="60"/>
  <c r="D31" i="60"/>
  <c r="E56" i="60"/>
  <c r="F77" i="60"/>
  <c r="D98" i="60"/>
  <c r="E112" i="60"/>
  <c r="E126" i="60"/>
  <c r="F140" i="60"/>
  <c r="F154" i="60"/>
  <c r="D165" i="60"/>
  <c r="E54" i="60"/>
  <c r="F96" i="60"/>
  <c r="F116" i="60"/>
  <c r="F135" i="60"/>
  <c r="D154" i="60"/>
  <c r="D168" i="60"/>
  <c r="G178" i="60"/>
  <c r="F189" i="60"/>
  <c r="D200" i="60"/>
  <c r="G210" i="60"/>
  <c r="E60" i="60"/>
  <c r="F100" i="60"/>
  <c r="F119" i="60"/>
  <c r="E138" i="60"/>
  <c r="F156" i="60"/>
  <c r="G169" i="60"/>
  <c r="F180" i="60"/>
  <c r="D191" i="60"/>
  <c r="G201" i="60"/>
  <c r="E18" i="60"/>
  <c r="E68" i="60"/>
  <c r="E104" i="60"/>
  <c r="E123" i="60"/>
  <c r="D142" i="60"/>
  <c r="D159" i="60"/>
  <c r="G171" i="60"/>
  <c r="F182" i="60"/>
  <c r="D193" i="60"/>
  <c r="G203" i="60"/>
  <c r="D73" i="60"/>
  <c r="F160" i="60"/>
  <c r="G204" i="60"/>
  <c r="E127" i="60"/>
  <c r="G184" i="60"/>
  <c r="F83" i="60"/>
  <c r="D164" i="60"/>
  <c r="F207" i="60"/>
  <c r="E132" i="60"/>
  <c r="F187" i="60"/>
  <c r="B19" i="60"/>
  <c r="B35" i="60"/>
  <c r="B51" i="60"/>
  <c r="B67" i="60"/>
  <c r="B68" i="60"/>
  <c r="B76" i="60"/>
  <c r="B95" i="60"/>
  <c r="B111" i="60"/>
  <c r="B127" i="60"/>
  <c r="B143" i="60"/>
  <c r="B58" i="60"/>
  <c r="B108" i="60"/>
  <c r="B158" i="60"/>
  <c r="B174" i="60"/>
  <c r="B190" i="60"/>
  <c r="B206" i="60"/>
  <c r="B78" i="60"/>
  <c r="B144" i="60"/>
  <c r="B167" i="60"/>
  <c r="B16" i="60"/>
  <c r="B142" i="60"/>
  <c r="B64" i="60"/>
  <c r="B201" i="60"/>
  <c r="B134" i="60"/>
  <c r="B106" i="60"/>
  <c r="F16" i="60"/>
  <c r="E13" i="60"/>
  <c r="E45" i="60"/>
  <c r="G77" i="60"/>
  <c r="G109" i="60"/>
  <c r="G141" i="60"/>
  <c r="E59" i="60"/>
  <c r="D34" i="60"/>
  <c r="E69" i="60"/>
  <c r="D112" i="60"/>
  <c r="E154" i="60"/>
  <c r="E178" i="60"/>
  <c r="E210" i="60"/>
  <c r="E99" i="60"/>
  <c r="F101" i="60"/>
  <c r="D157" i="60"/>
  <c r="F121" i="60"/>
  <c r="F181" i="60"/>
  <c r="D71" i="60"/>
  <c r="D183" i="60"/>
  <c r="D79" i="60"/>
  <c r="G162" i="60"/>
  <c r="F206" i="60"/>
  <c r="F195" i="60"/>
  <c r="D198" i="60"/>
  <c r="B24" i="60"/>
  <c r="B115" i="60"/>
  <c r="B162" i="60"/>
  <c r="B155" i="60"/>
  <c r="B191" i="60"/>
  <c r="B138" i="60"/>
  <c r="F42" i="60"/>
  <c r="G71" i="60"/>
  <c r="G111" i="60"/>
  <c r="G143" i="60"/>
  <c r="F72" i="60"/>
  <c r="G37" i="60"/>
  <c r="F82" i="60"/>
  <c r="D136" i="60"/>
  <c r="E180" i="60"/>
  <c r="G40" i="60"/>
  <c r="G16" i="60"/>
  <c r="E119" i="60"/>
  <c r="F75" i="60"/>
  <c r="F173" i="60"/>
  <c r="F81" i="60"/>
  <c r="F163" i="60"/>
  <c r="D47" i="60"/>
  <c r="D166" i="60"/>
  <c r="D209" i="60"/>
  <c r="D206" i="60"/>
  <c r="G165" i="60"/>
  <c r="B36" i="60"/>
  <c r="B119" i="60"/>
  <c r="B82" i="60"/>
  <c r="B40" i="60"/>
  <c r="B207" i="60"/>
  <c r="F15" i="60"/>
  <c r="F23" i="60"/>
  <c r="F31" i="60"/>
  <c r="F39" i="60"/>
  <c r="D12" i="60"/>
  <c r="G22" i="60"/>
  <c r="E33" i="60"/>
  <c r="D44" i="60"/>
  <c r="G52" i="60"/>
  <c r="G60" i="60"/>
  <c r="G68" i="60"/>
  <c r="G76" i="60"/>
  <c r="G84" i="60"/>
  <c r="G92" i="60"/>
  <c r="G100" i="60"/>
  <c r="G108" i="60"/>
  <c r="G116" i="60"/>
  <c r="G124" i="60"/>
  <c r="G132" i="60"/>
  <c r="G140" i="60"/>
  <c r="G148" i="60"/>
  <c r="D19" i="60"/>
  <c r="D33" i="60"/>
  <c r="E47" i="60"/>
  <c r="D58" i="60"/>
  <c r="F68" i="60"/>
  <c r="E79" i="60"/>
  <c r="D90" i="60"/>
  <c r="D18" i="60"/>
  <c r="E32" i="60"/>
  <c r="E46" i="60"/>
  <c r="E57" i="60"/>
  <c r="D68" i="60"/>
  <c r="F78" i="60"/>
  <c r="E89" i="60"/>
  <c r="D100" i="60"/>
  <c r="F110" i="60"/>
  <c r="E121" i="60"/>
  <c r="D132" i="60"/>
  <c r="F142" i="60"/>
  <c r="E153" i="60"/>
  <c r="E161" i="60"/>
  <c r="E169" i="60"/>
  <c r="E177" i="60"/>
  <c r="E185" i="60"/>
  <c r="E193" i="60"/>
  <c r="E201" i="60"/>
  <c r="E209" i="60"/>
  <c r="D30" i="60"/>
  <c r="F55" i="60"/>
  <c r="D77" i="60"/>
  <c r="F97" i="60"/>
  <c r="E34" i="60"/>
  <c r="D59" i="60"/>
  <c r="E80" i="60"/>
  <c r="F99" i="60"/>
  <c r="D114" i="60"/>
  <c r="E128" i="60"/>
  <c r="E142" i="60"/>
  <c r="G155" i="60"/>
  <c r="F166" i="60"/>
  <c r="F59" i="60"/>
  <c r="E100" i="60"/>
  <c r="D119" i="60"/>
  <c r="D138" i="60"/>
  <c r="D156" i="60"/>
  <c r="F169" i="60"/>
  <c r="D180" i="60"/>
  <c r="G190" i="60"/>
  <c r="F201" i="60"/>
  <c r="D15" i="60"/>
  <c r="F65" i="60"/>
  <c r="D103" i="60"/>
  <c r="D122" i="60"/>
  <c r="D141" i="60"/>
  <c r="D158" i="60"/>
  <c r="D171" i="60"/>
  <c r="G181" i="60"/>
  <c r="F192" i="60"/>
  <c r="D203" i="60"/>
  <c r="G25" i="60"/>
  <c r="F73" i="60"/>
  <c r="E106" i="60"/>
  <c r="F125" i="60"/>
  <c r="F144" i="60"/>
  <c r="G160" i="60"/>
  <c r="D173" i="60"/>
  <c r="G183" i="60"/>
  <c r="F194" i="60"/>
  <c r="D205" i="60"/>
  <c r="E94" i="60"/>
  <c r="F167" i="60"/>
  <c r="D210" i="60"/>
  <c r="F136" i="60"/>
  <c r="D190" i="60"/>
  <c r="D101" i="60"/>
  <c r="D170" i="60"/>
  <c r="G17" i="60"/>
  <c r="F141" i="60"/>
  <c r="G192" i="60"/>
  <c r="B21" i="60"/>
  <c r="B37" i="60"/>
  <c r="B53" i="60"/>
  <c r="B12" i="60"/>
  <c r="B18" i="60"/>
  <c r="B77" i="60"/>
  <c r="B97" i="60"/>
  <c r="B113" i="60"/>
  <c r="B129" i="60"/>
  <c r="B145" i="60"/>
  <c r="B66" i="60"/>
  <c r="B116" i="60"/>
  <c r="B160" i="60"/>
  <c r="B176" i="60"/>
  <c r="B192" i="60"/>
  <c r="B208" i="60"/>
  <c r="B88" i="60"/>
  <c r="B152" i="60"/>
  <c r="B169" i="60"/>
  <c r="B38" i="60"/>
  <c r="B183" i="60"/>
  <c r="B70" i="60"/>
  <c r="B209" i="60"/>
  <c r="B150" i="60"/>
  <c r="B122" i="60"/>
  <c r="F40" i="60"/>
  <c r="G34" i="60"/>
  <c r="G69" i="60"/>
  <c r="G101" i="60"/>
  <c r="G125" i="60"/>
  <c r="G20" i="60"/>
  <c r="D70" i="60"/>
  <c r="G19" i="60"/>
  <c r="F58" i="60"/>
  <c r="F90" i="60"/>
  <c r="D144" i="60"/>
  <c r="E194" i="60"/>
  <c r="E58" i="60"/>
  <c r="F61" i="60"/>
  <c r="D130" i="60"/>
  <c r="D65" i="60"/>
  <c r="G157" i="60"/>
  <c r="G202" i="60"/>
  <c r="E143" i="60"/>
  <c r="G193" i="60"/>
  <c r="G32" i="60"/>
  <c r="D147" i="60"/>
  <c r="G195" i="60"/>
  <c r="G31" i="60"/>
  <c r="D111" i="60"/>
  <c r="D151" i="60"/>
  <c r="B55" i="60"/>
  <c r="B99" i="60"/>
  <c r="B75" i="60"/>
  <c r="B210" i="60"/>
  <c r="B54" i="60"/>
  <c r="B98" i="60"/>
  <c r="D16" i="60"/>
  <c r="G103" i="60"/>
  <c r="E38" i="60"/>
  <c r="E23" i="60"/>
  <c r="D104" i="60"/>
  <c r="E164" i="60"/>
  <c r="E12" i="60"/>
  <c r="E88" i="60"/>
  <c r="E28" i="60"/>
  <c r="F161" i="60"/>
  <c r="E36" i="60"/>
  <c r="D175" i="60"/>
  <c r="F132" i="60"/>
  <c r="D125" i="60"/>
  <c r="F129" i="60"/>
  <c r="B27" i="60"/>
  <c r="B103" i="60"/>
  <c r="B166" i="60"/>
  <c r="B175" i="60"/>
  <c r="B203" i="60"/>
  <c r="F34" i="60"/>
  <c r="G47" i="60"/>
  <c r="G79" i="60"/>
  <c r="G119" i="60"/>
  <c r="E24" i="60"/>
  <c r="D62" i="60"/>
  <c r="D94" i="60"/>
  <c r="D72" i="60"/>
  <c r="E125" i="60"/>
  <c r="E172" i="60"/>
  <c r="E204" i="60"/>
  <c r="D67" i="60"/>
  <c r="F147" i="60"/>
  <c r="D126" i="60"/>
  <c r="G194" i="60"/>
  <c r="E148" i="60"/>
  <c r="F196" i="60"/>
  <c r="F113" i="60"/>
  <c r="G187" i="60"/>
  <c r="E78" i="60"/>
  <c r="D89" i="60"/>
  <c r="B43" i="60"/>
  <c r="B87" i="60"/>
  <c r="B140" i="60"/>
  <c r="B159" i="60"/>
  <c r="B80" i="60"/>
  <c r="F17" i="60"/>
  <c r="F25" i="60"/>
  <c r="F33" i="60"/>
  <c r="F41" i="60"/>
  <c r="G14" i="60"/>
  <c r="E25" i="60"/>
  <c r="D36" i="60"/>
  <c r="G46" i="60"/>
  <c r="G54" i="60"/>
  <c r="G62" i="60"/>
  <c r="G70" i="60"/>
  <c r="G78" i="60"/>
  <c r="G86" i="60"/>
  <c r="G94" i="60"/>
  <c r="G102" i="60"/>
  <c r="G110" i="60"/>
  <c r="G118" i="60"/>
  <c r="G126" i="60"/>
  <c r="G134" i="60"/>
  <c r="G142" i="60"/>
  <c r="G150" i="60"/>
  <c r="E22" i="60"/>
  <c r="G36" i="60"/>
  <c r="D50" i="60"/>
  <c r="F60" i="60"/>
  <c r="E71" i="60"/>
  <c r="D82" i="60"/>
  <c r="F92" i="60"/>
  <c r="G21" i="60"/>
  <c r="G35" i="60"/>
  <c r="E49" i="60"/>
  <c r="D60" i="60"/>
  <c r="F70" i="60"/>
  <c r="E81" i="60"/>
  <c r="D92" i="60"/>
  <c r="F102" i="60"/>
  <c r="E113" i="60"/>
  <c r="D124" i="60"/>
  <c r="F134" i="60"/>
  <c r="E145" i="60"/>
  <c r="E155" i="60"/>
  <c r="E163" i="60"/>
  <c r="E171" i="60"/>
  <c r="E179" i="60"/>
  <c r="E187" i="60"/>
  <c r="E195" i="60"/>
  <c r="E203" i="60"/>
  <c r="F11" i="60"/>
  <c r="D37" i="60"/>
  <c r="D61" i="60"/>
  <c r="E82" i="60"/>
  <c r="D13" i="60"/>
  <c r="G41" i="60"/>
  <c r="E64" i="60"/>
  <c r="F85" i="60"/>
  <c r="E103" i="60"/>
  <c r="F117" i="60"/>
  <c r="F131" i="60"/>
  <c r="D146" i="60"/>
  <c r="F158" i="60"/>
  <c r="D21" i="60"/>
  <c r="E70" i="60"/>
  <c r="F104" i="60"/>
  <c r="F123" i="60"/>
  <c r="D143" i="60"/>
  <c r="F159" i="60"/>
  <c r="D172" i="60"/>
  <c r="G182" i="60"/>
  <c r="F193" i="60"/>
  <c r="D204" i="60"/>
  <c r="D29" i="60"/>
  <c r="E76" i="60"/>
  <c r="F107" i="60"/>
  <c r="D127" i="60"/>
  <c r="F145" i="60"/>
  <c r="G161" i="60"/>
  <c r="G173" i="60"/>
  <c r="F184" i="60"/>
  <c r="D195" i="60"/>
  <c r="G205" i="60"/>
  <c r="G39" i="60"/>
  <c r="E84" i="60"/>
  <c r="E111" i="60"/>
  <c r="E130" i="60"/>
  <c r="D149" i="60"/>
  <c r="F164" i="60"/>
  <c r="G175" i="60"/>
  <c r="F186" i="60"/>
  <c r="D197" i="60"/>
  <c r="G207" i="60"/>
  <c r="E115" i="60"/>
  <c r="D178" i="60"/>
  <c r="D57" i="60"/>
  <c r="D155" i="60"/>
  <c r="G200" i="60"/>
  <c r="E120" i="60"/>
  <c r="G180" i="60"/>
  <c r="F67" i="60"/>
  <c r="G158" i="60"/>
  <c r="F203" i="60"/>
  <c r="B25" i="60"/>
  <c r="B41" i="60"/>
  <c r="B57" i="60"/>
  <c r="B28" i="60"/>
  <c r="B30" i="60"/>
  <c r="B85" i="60"/>
  <c r="B101" i="60"/>
  <c r="B117" i="60"/>
  <c r="B133" i="60"/>
  <c r="B149" i="60"/>
  <c r="B81" i="60"/>
  <c r="B132" i="60"/>
  <c r="B164" i="60"/>
  <c r="B180" i="60"/>
  <c r="B196" i="60"/>
  <c r="B32" i="60"/>
  <c r="B104" i="60"/>
  <c r="B157" i="60"/>
  <c r="B173" i="60"/>
  <c r="B74" i="60"/>
  <c r="B199" i="60"/>
  <c r="B114" i="60"/>
  <c r="B73" i="60"/>
  <c r="B195" i="60"/>
  <c r="B189" i="60"/>
  <c r="F19" i="60"/>
  <c r="F27" i="60"/>
  <c r="F35" i="60"/>
  <c r="F43" i="60"/>
  <c r="E17" i="60"/>
  <c r="D28" i="60"/>
  <c r="G38" i="60"/>
  <c r="G48" i="60"/>
  <c r="G56" i="60"/>
  <c r="G64" i="60"/>
  <c r="G72" i="60"/>
  <c r="G80" i="60"/>
  <c r="G88" i="60"/>
  <c r="G96" i="60"/>
  <c r="G104" i="60"/>
  <c r="G112" i="60"/>
  <c r="G120" i="60"/>
  <c r="G128" i="60"/>
  <c r="G136" i="60"/>
  <c r="G144" i="60"/>
  <c r="G152" i="60"/>
  <c r="D26" i="60"/>
  <c r="E40" i="60"/>
  <c r="F52" i="60"/>
  <c r="E63" i="60"/>
  <c r="D74" i="60"/>
  <c r="F84" i="60"/>
  <c r="E95" i="60"/>
  <c r="D25" i="60"/>
  <c r="E39" i="60"/>
  <c r="D52" i="60"/>
  <c r="F62" i="60"/>
  <c r="E73" i="60"/>
  <c r="D84" i="60"/>
  <c r="F94" i="60"/>
  <c r="E105" i="60"/>
  <c r="D116" i="60"/>
  <c r="F126" i="60"/>
  <c r="E137" i="60"/>
  <c r="D148" i="60"/>
  <c r="E157" i="60"/>
  <c r="E165" i="60"/>
  <c r="E173" i="60"/>
  <c r="E181" i="60"/>
  <c r="E189" i="60"/>
  <c r="E197" i="60"/>
  <c r="E205" i="60"/>
  <c r="G15" i="60"/>
  <c r="E44" i="60"/>
  <c r="E66" i="60"/>
  <c r="F87" i="60"/>
  <c r="E20" i="60"/>
  <c r="E48" i="60"/>
  <c r="F69" i="60"/>
  <c r="D91" i="60"/>
  <c r="D107" i="60"/>
  <c r="D121" i="60"/>
  <c r="E135" i="60"/>
  <c r="F149" i="60"/>
  <c r="D161" i="60"/>
  <c r="E35" i="60"/>
  <c r="D81" i="60"/>
  <c r="F109" i="60"/>
  <c r="F128" i="60"/>
  <c r="E147" i="60"/>
  <c r="D163" i="60"/>
  <c r="G174" i="60"/>
  <c r="F185" i="60"/>
  <c r="D196" i="60"/>
  <c r="G206" i="60"/>
  <c r="E43" i="60"/>
  <c r="D87" i="60"/>
  <c r="F112" i="60"/>
  <c r="E131" i="60"/>
  <c r="E150" i="60"/>
  <c r="F165" i="60"/>
  <c r="F176" i="60"/>
  <c r="D187" i="60"/>
  <c r="G197" i="60"/>
  <c r="F208" i="60"/>
  <c r="E52" i="60"/>
  <c r="D95" i="60"/>
  <c r="E116" i="60"/>
  <c r="D135" i="60"/>
  <c r="G153" i="60"/>
  <c r="G167" i="60"/>
  <c r="F178" i="60"/>
  <c r="D189" i="60"/>
  <c r="G199" i="60"/>
  <c r="F210" i="60"/>
  <c r="E134" i="60"/>
  <c r="G188" i="60"/>
  <c r="E98" i="60"/>
  <c r="G168" i="60"/>
  <c r="E11" i="60"/>
  <c r="E139" i="60"/>
  <c r="F191" i="60"/>
  <c r="F103" i="60"/>
  <c r="F171" i="60"/>
  <c r="B13" i="60"/>
  <c r="B29" i="60"/>
  <c r="B45" i="60"/>
  <c r="B61" i="60"/>
  <c r="B44" i="60"/>
  <c r="B56" i="60"/>
  <c r="B89" i="60"/>
  <c r="B105" i="60"/>
  <c r="B121" i="60"/>
  <c r="B137" i="60"/>
  <c r="B153" i="60"/>
  <c r="B84" i="60"/>
  <c r="B148" i="60"/>
  <c r="B168" i="60"/>
  <c r="B184" i="60"/>
  <c r="B200" i="60"/>
  <c r="B48" i="60"/>
  <c r="B120" i="60"/>
  <c r="B161" i="60"/>
  <c r="B177" i="60"/>
  <c r="B94" i="60"/>
  <c r="D11" i="60"/>
  <c r="B146" i="60"/>
  <c r="B86" i="60"/>
  <c r="B11" i="60"/>
  <c r="B205" i="60"/>
  <c r="F12" i="60"/>
  <c r="F20" i="60"/>
  <c r="F28" i="60"/>
  <c r="F36" i="60"/>
  <c r="F44" i="60"/>
  <c r="G18" i="60"/>
  <c r="E29" i="60"/>
  <c r="D40" i="60"/>
  <c r="G49" i="60"/>
  <c r="G57" i="60"/>
  <c r="G65" i="60"/>
  <c r="G73" i="60"/>
  <c r="G81" i="60"/>
  <c r="G89" i="60"/>
  <c r="G97" i="60"/>
  <c r="G105" i="60"/>
  <c r="G113" i="60"/>
  <c r="G121" i="60"/>
  <c r="G129" i="60"/>
  <c r="G137" i="60"/>
  <c r="G145" i="60"/>
  <c r="G13" i="60"/>
  <c r="G27" i="60"/>
  <c r="D42" i="60"/>
  <c r="D54" i="60"/>
  <c r="F64" i="60"/>
  <c r="E75" i="60"/>
  <c r="D86" i="60"/>
  <c r="G12" i="60"/>
  <c r="D27" i="60"/>
  <c r="D41" i="60"/>
  <c r="E53" i="60"/>
  <c r="D64" i="60"/>
  <c r="F74" i="60"/>
  <c r="E85" i="60"/>
  <c r="D96" i="60"/>
  <c r="F106" i="60"/>
  <c r="E117" i="60"/>
  <c r="D128" i="60"/>
  <c r="F138" i="60"/>
  <c r="E149" i="60"/>
  <c r="E158" i="60"/>
  <c r="E166" i="60"/>
  <c r="E174" i="60"/>
  <c r="E182" i="60"/>
  <c r="E190" i="60"/>
  <c r="E198" i="60"/>
  <c r="E206" i="60"/>
  <c r="E19" i="60"/>
  <c r="F47" i="60"/>
  <c r="D69" i="60"/>
  <c r="E90" i="60"/>
  <c r="G23" i="60"/>
  <c r="D51" i="60"/>
  <c r="E72" i="60"/>
  <c r="F93" i="60"/>
  <c r="F108" i="60"/>
  <c r="D123" i="60"/>
  <c r="D137" i="60"/>
  <c r="E151" i="60"/>
  <c r="F162" i="60"/>
  <c r="E42" i="60"/>
  <c r="E86" i="60"/>
  <c r="F111" i="60"/>
  <c r="D131" i="60"/>
  <c r="D150" i="60"/>
  <c r="G164" i="60"/>
  <c r="D176" i="60"/>
  <c r="G186" i="60"/>
  <c r="F197" i="60"/>
  <c r="D208" i="60"/>
  <c r="F49" i="60"/>
  <c r="E92" i="60"/>
  <c r="D115" i="60"/>
  <c r="D134" i="60"/>
  <c r="F152" i="60"/>
  <c r="D167" i="60"/>
  <c r="G177" i="60"/>
  <c r="F188" i="60"/>
  <c r="D199" i="60"/>
  <c r="G209" i="60"/>
  <c r="F57" i="60"/>
  <c r="D99" i="60"/>
  <c r="E118" i="60"/>
  <c r="F137" i="60"/>
  <c r="F155" i="60"/>
  <c r="D169" i="60"/>
  <c r="G179" i="60"/>
  <c r="F190" i="60"/>
  <c r="D201" i="60"/>
  <c r="G24" i="60"/>
  <c r="F143" i="60"/>
  <c r="D194" i="60"/>
  <c r="E108" i="60"/>
  <c r="D174" i="60"/>
  <c r="D39" i="60"/>
  <c r="F148" i="60"/>
  <c r="G196" i="60"/>
  <c r="D113" i="60"/>
  <c r="G176" i="60"/>
  <c r="B15" i="60"/>
  <c r="B31" i="60"/>
  <c r="B47" i="60"/>
  <c r="B63" i="60"/>
  <c r="B52" i="60"/>
  <c r="B62" i="60"/>
  <c r="B91" i="60"/>
  <c r="B107" i="60"/>
  <c r="B123" i="60"/>
  <c r="B139" i="60"/>
  <c r="B14" i="60"/>
  <c r="B92" i="60"/>
  <c r="B154" i="60"/>
  <c r="B170" i="60"/>
  <c r="B186" i="60"/>
  <c r="B202" i="60"/>
  <c r="B71" i="60"/>
  <c r="B128" i="60"/>
  <c r="B163" i="60"/>
  <c r="B179" i="60"/>
  <c r="B110" i="60"/>
  <c r="B26" i="60"/>
  <c r="B185" i="60"/>
  <c r="B102" i="60"/>
  <c r="B34" i="60"/>
  <c r="F32" i="60"/>
  <c r="G53" i="60"/>
  <c r="G93" i="60"/>
  <c r="G133" i="60"/>
  <c r="D35" i="60"/>
  <c r="F80" i="60"/>
  <c r="D48" i="60"/>
  <c r="E101" i="60"/>
  <c r="E133" i="60"/>
  <c r="E170" i="60"/>
  <c r="E202" i="60"/>
  <c r="F79" i="60"/>
  <c r="D83" i="60"/>
  <c r="E144" i="60"/>
  <c r="E102" i="60"/>
  <c r="G170" i="60"/>
  <c r="D22" i="60"/>
  <c r="E124" i="60"/>
  <c r="D160" i="60"/>
  <c r="F204" i="60"/>
  <c r="F127" i="60"/>
  <c r="D185" i="60"/>
  <c r="G172" i="60"/>
  <c r="E146" i="60"/>
  <c r="D46" i="60"/>
  <c r="B39" i="60"/>
  <c r="B83" i="60"/>
  <c r="B147" i="60"/>
  <c r="B124" i="60"/>
  <c r="B194" i="60"/>
  <c r="B171" i="60"/>
  <c r="B187" i="60"/>
  <c r="F26" i="60"/>
  <c r="G26" i="60"/>
  <c r="G55" i="60"/>
  <c r="G87" i="60"/>
  <c r="G135" i="60"/>
  <c r="E51" i="60"/>
  <c r="F50" i="60"/>
  <c r="E93" i="60"/>
  <c r="F146" i="60"/>
  <c r="E188" i="60"/>
  <c r="F63" i="60"/>
  <c r="D45" i="60"/>
  <c r="F133" i="60"/>
  <c r="E107" i="60"/>
  <c r="D184" i="60"/>
  <c r="D110" i="60"/>
  <c r="D207" i="60"/>
  <c r="F151" i="60"/>
  <c r="F198" i="60"/>
  <c r="D162" i="60"/>
  <c r="G208" i="60"/>
  <c r="B50" i="60"/>
  <c r="B151" i="60"/>
  <c r="B198" i="60"/>
  <c r="B79" i="60"/>
  <c r="B197" i="60"/>
  <c r="AI16" i="34"/>
  <c r="BA16" i="34"/>
  <c r="AJ16" i="34"/>
  <c r="AG16" i="34"/>
  <c r="AH16" i="34"/>
  <c r="AI13" i="34"/>
  <c r="AH13" i="34"/>
  <c r="AJ13" i="34"/>
  <c r="AG13" i="34"/>
  <c r="BA13" i="34"/>
  <c r="AI15" i="34"/>
  <c r="AG15" i="34"/>
  <c r="AK15" i="34" s="1"/>
  <c r="AH15" i="34"/>
  <c r="BA15" i="34"/>
  <c r="AJ15" i="34"/>
  <c r="AI14" i="34"/>
  <c r="AH14" i="34"/>
  <c r="AG14" i="34"/>
  <c r="AK14" i="34" s="1"/>
  <c r="AJ14" i="34"/>
  <c r="BA14" i="34"/>
  <c r="AK17" i="34"/>
  <c r="AI11" i="34"/>
  <c r="AJ11" i="34"/>
  <c r="AG11" i="34"/>
  <c r="BA11" i="34"/>
  <c r="AH11" i="34"/>
  <c r="AI12" i="34"/>
  <c r="AH12" i="34"/>
  <c r="AJ12" i="34"/>
  <c r="AG12" i="34"/>
  <c r="AK12" i="34" s="1"/>
  <c r="BA12" i="34"/>
  <c r="AI18" i="34"/>
  <c r="AG18" i="34"/>
  <c r="AJ18" i="34"/>
  <c r="BA18" i="34"/>
  <c r="AH18" i="34"/>
  <c r="J18" i="12"/>
  <c r="J17" i="12"/>
  <c r="AA210" i="12"/>
  <c r="D33" i="34"/>
  <c r="BF11" i="34"/>
  <c r="BF13" i="34"/>
  <c r="BF12" i="34"/>
  <c r="BC9" i="34"/>
  <c r="BF7" i="34"/>
  <c r="BC8" i="34"/>
  <c r="BF15" i="34"/>
  <c r="BF3" i="34"/>
  <c r="BG3" i="34" s="1"/>
  <c r="BC4" i="34"/>
  <c r="D31" i="34"/>
  <c r="AK11" i="34" l="1"/>
  <c r="AL11" i="34" s="1"/>
  <c r="AL12" i="34" s="1"/>
  <c r="AK16" i="34"/>
  <c r="AK13" i="34"/>
  <c r="AK18" i="34"/>
  <c r="AM15" i="34"/>
  <c r="O1" i="60"/>
  <c r="C252" i="60"/>
  <c r="C246" i="60"/>
  <c r="C230" i="60"/>
  <c r="C272" i="60"/>
  <c r="C287" i="60"/>
  <c r="C320" i="60"/>
  <c r="C373" i="60"/>
  <c r="C349" i="60"/>
  <c r="C368" i="60"/>
  <c r="C399" i="60"/>
  <c r="C219" i="60"/>
  <c r="C227" i="60"/>
  <c r="C221" i="60"/>
  <c r="C319" i="60"/>
  <c r="C394" i="60"/>
  <c r="C345" i="60"/>
  <c r="C395" i="60"/>
  <c r="C261" i="60"/>
  <c r="C398" i="60"/>
  <c r="C351" i="60"/>
  <c r="C332" i="60"/>
  <c r="C226" i="60"/>
  <c r="C336" i="60"/>
  <c r="C283" i="60"/>
  <c r="C305" i="60"/>
  <c r="C268" i="60"/>
  <c r="C396" i="60"/>
  <c r="C238" i="60"/>
  <c r="C357" i="60"/>
  <c r="C333" i="60"/>
  <c r="C317" i="60"/>
  <c r="C310" i="60"/>
  <c r="C338" i="60"/>
  <c r="C407" i="60"/>
  <c r="C408" i="60"/>
  <c r="C413" i="60"/>
  <c r="C334" i="60"/>
  <c r="C389" i="60"/>
  <c r="C296" i="60"/>
  <c r="C290" i="60"/>
  <c r="C386" i="60"/>
  <c r="C316" i="60"/>
  <c r="C321" i="60"/>
  <c r="C299" i="60"/>
  <c r="C371" i="60"/>
  <c r="C343" i="60"/>
  <c r="C362" i="60"/>
  <c r="C292" i="60"/>
  <c r="C397" i="60"/>
  <c r="C363" i="60"/>
  <c r="C263" i="60"/>
  <c r="C403" i="60"/>
  <c r="C392" i="60"/>
  <c r="C342" i="60"/>
  <c r="C233" i="60"/>
  <c r="C279" i="60"/>
  <c r="C277" i="60"/>
  <c r="C315" i="60"/>
  <c r="C308" i="60"/>
  <c r="C372" i="60"/>
  <c r="C241" i="60"/>
  <c r="C266" i="60"/>
  <c r="C356" i="60"/>
  <c r="C409" i="60"/>
  <c r="C360" i="60"/>
  <c r="C295" i="60"/>
  <c r="C328" i="60"/>
  <c r="C325" i="60"/>
  <c r="C234" i="60"/>
  <c r="C304" i="60"/>
  <c r="C390" i="60"/>
  <c r="C284" i="60"/>
  <c r="C288" i="60"/>
  <c r="C240" i="60"/>
  <c r="C380" i="60"/>
  <c r="C222" i="60"/>
  <c r="C353" i="60"/>
  <c r="C311" i="60"/>
  <c r="C381" i="60"/>
  <c r="C355" i="60"/>
  <c r="C231" i="60"/>
  <c r="C412" i="60"/>
  <c r="C406" i="60"/>
  <c r="C229" i="60"/>
  <c r="C335" i="60"/>
  <c r="C375" i="60"/>
  <c r="C370" i="60"/>
  <c r="C411" i="60"/>
  <c r="C286" i="60"/>
  <c r="C324" i="60"/>
  <c r="C339" i="60"/>
  <c r="C257" i="60"/>
  <c r="C376" i="60"/>
  <c r="C245" i="60"/>
  <c r="C366" i="60"/>
  <c r="C410" i="60"/>
  <c r="C369" i="60"/>
  <c r="C361" i="60"/>
  <c r="C220" i="60"/>
  <c r="C307" i="60"/>
  <c r="C289" i="60"/>
  <c r="C383" i="60"/>
  <c r="C293" i="60"/>
  <c r="C294" i="60"/>
  <c r="C326" i="60"/>
  <c r="C280" i="60"/>
  <c r="C248" i="60"/>
  <c r="C312" i="60"/>
  <c r="C298" i="60"/>
  <c r="C274" i="60"/>
  <c r="C267" i="60"/>
  <c r="C251" i="60"/>
  <c r="C276" i="60"/>
  <c r="C264" i="60"/>
  <c r="C259" i="60"/>
  <c r="C313" i="60"/>
  <c r="C271" i="60"/>
  <c r="C337" i="60"/>
  <c r="C228" i="60"/>
  <c r="C344" i="60"/>
  <c r="C244" i="60"/>
  <c r="C216" i="60"/>
  <c r="C331" i="60"/>
  <c r="C269" i="60"/>
  <c r="C358" i="60"/>
  <c r="C330" i="60"/>
  <c r="C306" i="60"/>
  <c r="C415" i="60"/>
  <c r="C404" i="60"/>
  <c r="C318" i="60"/>
  <c r="C379" i="60"/>
  <c r="C382" i="60"/>
  <c r="C367" i="60"/>
  <c r="C402" i="60"/>
  <c r="C347" i="60"/>
  <c r="C388" i="60"/>
  <c r="C365" i="60"/>
  <c r="C329" i="60"/>
  <c r="C391" i="60"/>
  <c r="C285" i="60"/>
  <c r="C387" i="60"/>
  <c r="C301" i="60"/>
  <c r="C243" i="60"/>
  <c r="C236" i="60"/>
  <c r="C414" i="60"/>
  <c r="C265" i="60"/>
  <c r="C350" i="60"/>
  <c r="C352" i="60"/>
  <c r="C393" i="60"/>
  <c r="C346" i="60"/>
  <c r="C260" i="60"/>
  <c r="C303" i="60"/>
  <c r="C237" i="60"/>
  <c r="C249" i="60"/>
  <c r="C225" i="60"/>
  <c r="C323" i="60"/>
  <c r="C300" i="60"/>
  <c r="C385" i="60"/>
  <c r="C291" i="60"/>
  <c r="C348" i="60"/>
  <c r="C232" i="60"/>
  <c r="C400" i="60"/>
  <c r="C302" i="60"/>
  <c r="C262" i="60"/>
  <c r="C256" i="60"/>
  <c r="C378" i="60"/>
  <c r="C223" i="60"/>
  <c r="C242" i="60"/>
  <c r="C309" i="60"/>
  <c r="C405" i="60"/>
  <c r="C364" i="60"/>
  <c r="C218" i="60"/>
  <c r="C275" i="60"/>
  <c r="C359" i="60"/>
  <c r="C270" i="60"/>
  <c r="C340" i="60"/>
  <c r="C377" i="60"/>
  <c r="C235" i="60"/>
  <c r="C374" i="60"/>
  <c r="C341" i="60"/>
  <c r="C401" i="60"/>
  <c r="C258" i="60"/>
  <c r="C224" i="60"/>
  <c r="C239" i="60"/>
  <c r="C278" i="60"/>
  <c r="C254" i="60"/>
  <c r="C384" i="60"/>
  <c r="C327" i="60"/>
  <c r="C297" i="60"/>
  <c r="C217" i="60"/>
  <c r="C322" i="60"/>
  <c r="C281" i="60"/>
  <c r="C255" i="60"/>
  <c r="C273" i="60"/>
  <c r="C282" i="60"/>
  <c r="C314" i="60"/>
  <c r="C247" i="60"/>
  <c r="C354" i="60"/>
  <c r="C250" i="60"/>
  <c r="C253" i="60"/>
  <c r="BA19" i="34"/>
  <c r="V101" i="12"/>
  <c r="V80" i="12"/>
  <c r="V105" i="12"/>
  <c r="V55" i="12"/>
  <c r="V148" i="12"/>
  <c r="AB210" i="12"/>
  <c r="AC210" i="12" s="1"/>
  <c r="AD210" i="12" s="1"/>
  <c r="V192" i="12"/>
  <c r="V75" i="12"/>
  <c r="V82" i="12"/>
  <c r="V165" i="12"/>
  <c r="V111" i="12"/>
  <c r="V47" i="12"/>
  <c r="V195" i="12"/>
  <c r="V51" i="12"/>
  <c r="V129" i="12"/>
  <c r="V109" i="12"/>
  <c r="V188" i="12"/>
  <c r="V65" i="12"/>
  <c r="V118" i="12"/>
  <c r="V40" i="12"/>
  <c r="V27" i="12"/>
  <c r="V175" i="12"/>
  <c r="V71" i="12"/>
  <c r="V123" i="12"/>
  <c r="V130" i="12"/>
  <c r="V177" i="12"/>
  <c r="V72" i="12"/>
  <c r="V13" i="12"/>
  <c r="V30" i="12"/>
  <c r="V174" i="12"/>
  <c r="V183" i="12"/>
  <c r="V20" i="12"/>
  <c r="V125" i="12"/>
  <c r="V106" i="12"/>
  <c r="V158" i="12"/>
  <c r="V194" i="12"/>
  <c r="V147" i="12"/>
  <c r="V69" i="12"/>
  <c r="V32" i="12"/>
  <c r="V124" i="12"/>
  <c r="V182" i="12"/>
  <c r="V126" i="12"/>
  <c r="V139" i="12"/>
  <c r="V137" i="12"/>
  <c r="V206" i="12"/>
  <c r="V79" i="12"/>
  <c r="V145" i="12"/>
  <c r="V91" i="12"/>
  <c r="V156" i="12"/>
  <c r="V61" i="12"/>
  <c r="V176" i="12"/>
  <c r="V36" i="12"/>
  <c r="V163" i="12"/>
  <c r="V56" i="12"/>
  <c r="V78" i="12"/>
  <c r="V76" i="12"/>
  <c r="V67" i="12"/>
  <c r="V8" i="12"/>
  <c r="D8" i="12" s="1"/>
  <c r="V73" i="12"/>
  <c r="V59" i="12"/>
  <c r="V138" i="12"/>
  <c r="V99" i="12"/>
  <c r="V70" i="12"/>
  <c r="V14" i="12"/>
  <c r="V160" i="12"/>
  <c r="V26" i="12"/>
  <c r="V191" i="12"/>
  <c r="V9" i="12"/>
  <c r="V103" i="12"/>
  <c r="V200" i="12"/>
  <c r="V179" i="12"/>
  <c r="V153" i="12"/>
  <c r="V136" i="12"/>
  <c r="V57" i="12"/>
  <c r="V186" i="12"/>
  <c r="V140" i="12"/>
  <c r="V202" i="12"/>
  <c r="V143" i="12"/>
  <c r="V135" i="12"/>
  <c r="V187" i="12"/>
  <c r="V205" i="12"/>
  <c r="V171" i="12"/>
  <c r="V46" i="12"/>
  <c r="V104" i="12"/>
  <c r="V12" i="12"/>
  <c r="V43" i="12"/>
  <c r="V112" i="12"/>
  <c r="V52" i="12"/>
  <c r="V172" i="12"/>
  <c r="V60" i="12"/>
  <c r="V33" i="12"/>
  <c r="V17" i="12"/>
  <c r="V96" i="12"/>
  <c r="V185" i="12"/>
  <c r="V66" i="12"/>
  <c r="V180" i="12"/>
  <c r="V132" i="12"/>
  <c r="V19" i="12"/>
  <c r="V64" i="12"/>
  <c r="V162" i="12"/>
  <c r="V184" i="12"/>
  <c r="V107" i="12"/>
  <c r="V54" i="12"/>
  <c r="V203" i="12"/>
  <c r="V150" i="12"/>
  <c r="V108" i="12"/>
  <c r="V178" i="12"/>
  <c r="V92" i="12"/>
  <c r="V102" i="12"/>
  <c r="V154" i="12"/>
  <c r="V119" i="12"/>
  <c r="V173" i="12"/>
  <c r="V25" i="12"/>
  <c r="V15" i="12"/>
  <c r="V62" i="12"/>
  <c r="V157" i="12"/>
  <c r="V120" i="12"/>
  <c r="V97" i="12"/>
  <c r="V201" i="12"/>
  <c r="V169" i="12"/>
  <c r="V131" i="12"/>
  <c r="V133" i="12"/>
  <c r="V116" i="12"/>
  <c r="V141" i="12"/>
  <c r="V58" i="12"/>
  <c r="V83" i="12"/>
  <c r="V29" i="12"/>
  <c r="V95" i="12"/>
  <c r="V42" i="12"/>
  <c r="V193" i="12"/>
  <c r="V168" i="12"/>
  <c r="V11" i="12"/>
  <c r="V35" i="12"/>
  <c r="V10" i="12"/>
  <c r="V198" i="12"/>
  <c r="V31" i="12"/>
  <c r="V45" i="12"/>
  <c r="V7" i="12"/>
  <c r="V167" i="12"/>
  <c r="V164" i="12"/>
  <c r="V74" i="12"/>
  <c r="V28" i="12"/>
  <c r="V204" i="12"/>
  <c r="V122" i="12"/>
  <c r="V155" i="12"/>
  <c r="V88" i="12"/>
  <c r="V37" i="12"/>
  <c r="V142" i="12"/>
  <c r="V161" i="12"/>
  <c r="V115" i="12"/>
  <c r="V149" i="12"/>
  <c r="V63" i="12"/>
  <c r="V170" i="12"/>
  <c r="V77" i="12"/>
  <c r="V85" i="12"/>
  <c r="V23" i="12"/>
  <c r="V114" i="12"/>
  <c r="V53" i="12"/>
  <c r="V41" i="12"/>
  <c r="V44" i="12"/>
  <c r="V94" i="12"/>
  <c r="V128" i="12"/>
  <c r="V152" i="12"/>
  <c r="V50" i="12"/>
  <c r="V146" i="12"/>
  <c r="V49" i="12"/>
  <c r="V22" i="12"/>
  <c r="V38" i="12"/>
  <c r="V159" i="12"/>
  <c r="V121" i="12"/>
  <c r="V68" i="12"/>
  <c r="V199" i="12"/>
  <c r="V21" i="12"/>
  <c r="V16" i="12"/>
  <c r="D16" i="12" s="1"/>
  <c r="V189" i="12"/>
  <c r="V39" i="12"/>
  <c r="V84" i="12"/>
  <c r="V113" i="12"/>
  <c r="V34" i="12"/>
  <c r="V89" i="12"/>
  <c r="V98" i="12"/>
  <c r="V100" i="12"/>
  <c r="V110" i="12"/>
  <c r="V86" i="12"/>
  <c r="V197" i="12"/>
  <c r="V181" i="12"/>
  <c r="V190" i="12"/>
  <c r="V81" i="12"/>
  <c r="V127" i="12"/>
  <c r="V196" i="12"/>
  <c r="V166" i="12"/>
  <c r="V24" i="12"/>
  <c r="V87" i="12"/>
  <c r="V134" i="12"/>
  <c r="V18" i="12"/>
  <c r="D18" i="12" s="1"/>
  <c r="V144" i="12"/>
  <c r="V93" i="12"/>
  <c r="V48" i="12"/>
  <c r="V151" i="12"/>
  <c r="V90" i="12"/>
  <c r="V117" i="12"/>
  <c r="D15" i="12"/>
  <c r="E32" i="34"/>
  <c r="BC11" i="34"/>
  <c r="BD11" i="34" s="1"/>
  <c r="BC13" i="34"/>
  <c r="BF9" i="34"/>
  <c r="BC12" i="34"/>
  <c r="BC7" i="34"/>
  <c r="BF8" i="34"/>
  <c r="BC15" i="34"/>
  <c r="BC3" i="34"/>
  <c r="BD3" i="34" s="1"/>
  <c r="BD4" i="34" s="1"/>
  <c r="BF4" i="34"/>
  <c r="BG4" i="34" s="1"/>
  <c r="BC14" i="34"/>
  <c r="BD14" i="34" s="1"/>
  <c r="BF14" i="34"/>
  <c r="BG11" i="34"/>
  <c r="AL13" i="34" l="1"/>
  <c r="AL14" i="34" s="1"/>
  <c r="AL15" i="34" s="1"/>
  <c r="AL16" i="34" s="1"/>
  <c r="AL17" i="34" s="1"/>
  <c r="AL18" i="34" s="1"/>
  <c r="C86" i="60"/>
  <c r="C81" i="60"/>
  <c r="C154" i="60"/>
  <c r="C171" i="60"/>
  <c r="C122" i="60"/>
  <c r="C64" i="60"/>
  <c r="C153" i="60"/>
  <c r="C13" i="60"/>
  <c r="C158" i="60"/>
  <c r="C97" i="60"/>
  <c r="C34" i="60"/>
  <c r="C66" i="60"/>
  <c r="C98" i="60"/>
  <c r="C130" i="60"/>
  <c r="C162" i="60"/>
  <c r="C194" i="60"/>
  <c r="C27" i="60"/>
  <c r="C59" i="60"/>
  <c r="C91" i="60"/>
  <c r="C123" i="60"/>
  <c r="C16" i="60"/>
  <c r="C80" i="60"/>
  <c r="C144" i="60"/>
  <c r="C189" i="60"/>
  <c r="C41" i="60"/>
  <c r="C105" i="60"/>
  <c r="C164" i="60"/>
  <c r="C207" i="60"/>
  <c r="C68" i="60"/>
  <c r="C132" i="60"/>
  <c r="C181" i="60"/>
  <c r="C29" i="60"/>
  <c r="C93" i="60"/>
  <c r="C156" i="60"/>
  <c r="C199" i="60"/>
  <c r="C38" i="60"/>
  <c r="C70" i="60"/>
  <c r="C102" i="60"/>
  <c r="C134" i="60"/>
  <c r="C166" i="60"/>
  <c r="C198" i="60"/>
  <c r="C31" i="60"/>
  <c r="C63" i="60"/>
  <c r="C95" i="60"/>
  <c r="C127" i="60"/>
  <c r="C24" i="60"/>
  <c r="C88" i="60"/>
  <c r="C152" i="60"/>
  <c r="C195" i="60"/>
  <c r="C49" i="60"/>
  <c r="C113" i="60"/>
  <c r="C169" i="60"/>
  <c r="C12" i="60"/>
  <c r="C76" i="60"/>
  <c r="C140" i="60"/>
  <c r="C187" i="60"/>
  <c r="C37" i="60"/>
  <c r="C101" i="60"/>
  <c r="C161" i="60"/>
  <c r="C204" i="60"/>
  <c r="C42" i="60"/>
  <c r="C106" i="60"/>
  <c r="C170" i="60"/>
  <c r="C35" i="60"/>
  <c r="C99" i="60"/>
  <c r="C32" i="60"/>
  <c r="C157" i="60"/>
  <c r="C57" i="60"/>
  <c r="C175" i="60"/>
  <c r="C84" i="60"/>
  <c r="C192" i="60"/>
  <c r="C109" i="60"/>
  <c r="C209" i="60"/>
  <c r="C46" i="60"/>
  <c r="C78" i="60"/>
  <c r="C110" i="60"/>
  <c r="C174" i="60"/>
  <c r="C39" i="60"/>
  <c r="C71" i="60"/>
  <c r="C135" i="60"/>
  <c r="C104" i="60"/>
  <c r="C205" i="60"/>
  <c r="C129" i="60"/>
  <c r="C28" i="60"/>
  <c r="C197" i="60"/>
  <c r="C117" i="60"/>
  <c r="C50" i="60"/>
  <c r="C146" i="60"/>
  <c r="C43" i="60"/>
  <c r="C107" i="60"/>
  <c r="C112" i="60"/>
  <c r="C73" i="60"/>
  <c r="C137" i="60"/>
  <c r="C36" i="60"/>
  <c r="C160" i="60"/>
  <c r="C125" i="60"/>
  <c r="C54" i="60"/>
  <c r="C182" i="60"/>
  <c r="C47" i="60"/>
  <c r="C111" i="60"/>
  <c r="C56" i="60"/>
  <c r="C17" i="60"/>
  <c r="C191" i="60"/>
  <c r="C108" i="60"/>
  <c r="C69" i="60"/>
  <c r="C51" i="60"/>
  <c r="C196" i="60"/>
  <c r="C188" i="60"/>
  <c r="C30" i="60"/>
  <c r="C94" i="60"/>
  <c r="C126" i="60"/>
  <c r="C190" i="60"/>
  <c r="C55" i="60"/>
  <c r="C151" i="60"/>
  <c r="C72" i="60"/>
  <c r="C184" i="60"/>
  <c r="C201" i="60"/>
  <c r="C124" i="60"/>
  <c r="C85" i="60"/>
  <c r="C193" i="60"/>
  <c r="C74" i="60"/>
  <c r="C138" i="60"/>
  <c r="C202" i="60"/>
  <c r="C67" i="60"/>
  <c r="C131" i="60"/>
  <c r="C96" i="60"/>
  <c r="C200" i="60"/>
  <c r="C121" i="60"/>
  <c r="C20" i="60"/>
  <c r="C148" i="60"/>
  <c r="C45" i="60"/>
  <c r="C167" i="60"/>
  <c r="C14" i="60"/>
  <c r="C206" i="60"/>
  <c r="C103" i="60"/>
  <c r="C40" i="60"/>
  <c r="C163" i="60"/>
  <c r="C65" i="60"/>
  <c r="C180" i="60"/>
  <c r="C92" i="60"/>
  <c r="C53" i="60"/>
  <c r="C172" i="60"/>
  <c r="C18" i="60"/>
  <c r="C114" i="60"/>
  <c r="C178" i="60"/>
  <c r="C210" i="60"/>
  <c r="C75" i="60"/>
  <c r="C48" i="60"/>
  <c r="C11" i="60"/>
  <c r="C185" i="60"/>
  <c r="C100" i="60"/>
  <c r="C61" i="60"/>
  <c r="C177" i="60"/>
  <c r="C22" i="60"/>
  <c r="C150" i="60"/>
  <c r="C15" i="60"/>
  <c r="C79" i="60"/>
  <c r="C143" i="60"/>
  <c r="C120" i="60"/>
  <c r="C145" i="60"/>
  <c r="C44" i="60"/>
  <c r="C165" i="60"/>
  <c r="C133" i="60"/>
  <c r="C58" i="60"/>
  <c r="C19" i="60"/>
  <c r="C147" i="60"/>
  <c r="C179" i="60"/>
  <c r="C116" i="60"/>
  <c r="C23" i="60"/>
  <c r="C136" i="60"/>
  <c r="C159" i="60"/>
  <c r="C60" i="60"/>
  <c r="C21" i="60"/>
  <c r="C149" i="60"/>
  <c r="C142" i="60"/>
  <c r="C155" i="60"/>
  <c r="C82" i="60"/>
  <c r="C168" i="60"/>
  <c r="C203" i="60"/>
  <c r="C208" i="60"/>
  <c r="C26" i="60"/>
  <c r="C186" i="60"/>
  <c r="C83" i="60"/>
  <c r="C128" i="60"/>
  <c r="C25" i="60"/>
  <c r="C52" i="60"/>
  <c r="C141" i="60"/>
  <c r="C119" i="60"/>
  <c r="C139" i="60"/>
  <c r="C118" i="60"/>
  <c r="C173" i="60"/>
  <c r="C183" i="60"/>
  <c r="C90" i="60"/>
  <c r="C115" i="60"/>
  <c r="C89" i="60"/>
  <c r="C77" i="60"/>
  <c r="C62" i="60"/>
  <c r="C87" i="60"/>
  <c r="C33" i="60"/>
  <c r="C176" i="60"/>
  <c r="J20" i="12"/>
  <c r="D20" i="12" s="1"/>
  <c r="J19" i="12"/>
  <c r="D7" i="12"/>
  <c r="D34" i="34"/>
  <c r="AE210" i="12"/>
  <c r="D10" i="12"/>
  <c r="D13" i="12"/>
  <c r="D11" i="12"/>
  <c r="D9" i="12"/>
  <c r="D17" i="12"/>
  <c r="D12" i="12"/>
  <c r="D14" i="12"/>
  <c r="BB11" i="34"/>
  <c r="BD12" i="34"/>
  <c r="BD15" i="34"/>
  <c r="BD16" i="34" s="1"/>
  <c r="BD17" i="34" s="1"/>
  <c r="BD18" i="34" s="1"/>
  <c r="BC5" i="34"/>
  <c r="BF5" i="34"/>
  <c r="BG12" i="34"/>
  <c r="BE11" i="34"/>
  <c r="BG14" i="34"/>
  <c r="BF19" i="34"/>
  <c r="BC19" i="34"/>
  <c r="AL19" i="34" l="1"/>
  <c r="AN14" i="34" s="1"/>
  <c r="AM18" i="34"/>
  <c r="AM14" i="34"/>
  <c r="AM13" i="34"/>
  <c r="AN13" i="34"/>
  <c r="AP13" i="34" s="1"/>
  <c r="AM17" i="34"/>
  <c r="D19" i="12"/>
  <c r="AF210" i="12"/>
  <c r="AG210" i="12" s="1"/>
  <c r="AL210" i="12" s="1"/>
  <c r="BB18" i="34"/>
  <c r="BB14" i="34"/>
  <c r="BB16" i="34"/>
  <c r="BB17" i="34"/>
  <c r="BB12" i="34"/>
  <c r="BD13" i="34"/>
  <c r="BB13" i="34" s="1"/>
  <c r="BG13" i="34"/>
  <c r="BE13" i="34" s="1"/>
  <c r="BE12" i="34"/>
  <c r="BD5" i="34"/>
  <c r="BD6" i="34" s="1"/>
  <c r="BC10" i="34"/>
  <c r="BG5" i="34"/>
  <c r="BG6" i="34" s="1"/>
  <c r="BF10" i="34"/>
  <c r="BG15" i="34"/>
  <c r="BG16" i="34" s="1"/>
  <c r="BG17" i="34" s="1"/>
  <c r="BE14" i="34"/>
  <c r="BB15" i="34"/>
  <c r="AN11" i="34" l="1"/>
  <c r="AO11" i="34" s="1"/>
  <c r="AN15" i="34"/>
  <c r="AN18" i="34"/>
  <c r="AP18" i="34" s="1"/>
  <c r="AT18" i="34" s="1"/>
  <c r="AV18" i="34" s="1"/>
  <c r="AN17" i="34"/>
  <c r="AN12" i="34"/>
  <c r="AM11" i="34"/>
  <c r="AN16" i="34"/>
  <c r="AM12" i="34"/>
  <c r="AM16" i="34"/>
  <c r="AT13" i="34"/>
  <c r="AV13" i="34" s="1"/>
  <c r="AS13" i="34"/>
  <c r="AU13" i="34"/>
  <c r="AU18" i="34"/>
  <c r="AS18" i="34"/>
  <c r="J22" i="12"/>
  <c r="J21" i="12"/>
  <c r="AM210" i="12"/>
  <c r="D35" i="34"/>
  <c r="BG18" i="34"/>
  <c r="BE18" i="34" s="1"/>
  <c r="BE17" i="34"/>
  <c r="BE6" i="34"/>
  <c r="BB6" i="34"/>
  <c r="D30" i="34"/>
  <c r="BE3" i="34"/>
  <c r="BE4" i="34"/>
  <c r="BD7" i="34"/>
  <c r="BB7" i="34" s="1"/>
  <c r="BB5" i="34"/>
  <c r="BE15" i="34"/>
  <c r="BE5" i="34"/>
  <c r="BG7" i="34"/>
  <c r="BB4" i="34"/>
  <c r="BB3" i="34"/>
  <c r="AM19" i="34" l="1"/>
  <c r="AO12" i="34"/>
  <c r="AO13" i="34" s="1"/>
  <c r="AO14" i="34" s="1"/>
  <c r="AO15" i="34" s="1"/>
  <c r="AO16" i="34" s="1"/>
  <c r="AO17" i="34" s="1"/>
  <c r="AO18" i="34" s="1"/>
  <c r="AO19" i="34" s="1"/>
  <c r="AP12" i="34" s="1"/>
  <c r="AS12" i="34" s="1"/>
  <c r="AP16" i="34"/>
  <c r="AP17" i="34"/>
  <c r="AS17" i="34" s="1"/>
  <c r="D21" i="12"/>
  <c r="D22" i="12"/>
  <c r="AN210" i="12"/>
  <c r="AO210" i="12" s="1"/>
  <c r="AP210" i="12" s="1"/>
  <c r="BD8" i="34"/>
  <c r="BD9" i="34" s="1"/>
  <c r="BB9" i="34" s="1"/>
  <c r="BG8" i="34"/>
  <c r="BE7" i="34"/>
  <c r="AP11" i="34" l="1"/>
  <c r="AP14" i="34"/>
  <c r="AS14" i="34" s="1"/>
  <c r="AP15" i="34"/>
  <c r="AU15" i="34" s="1"/>
  <c r="AU12" i="34"/>
  <c r="AT12" i="34"/>
  <c r="AV12" i="34" s="1"/>
  <c r="AT16" i="34"/>
  <c r="AV16" i="34" s="1"/>
  <c r="AS16" i="34"/>
  <c r="AU16" i="34"/>
  <c r="AT17" i="34"/>
  <c r="AV17" i="34" s="1"/>
  <c r="AU17" i="34"/>
  <c r="AS11" i="34"/>
  <c r="AU11" i="34"/>
  <c r="AT11" i="34"/>
  <c r="AV11" i="34" s="1"/>
  <c r="J24" i="12"/>
  <c r="J23" i="12"/>
  <c r="AQ210" i="12"/>
  <c r="BB8" i="34"/>
  <c r="I9" i="32" s="1"/>
  <c r="BG9" i="34"/>
  <c r="BE9" i="34" s="1"/>
  <c r="BE8" i="34"/>
  <c r="AT14" i="34" l="1"/>
  <c r="AV14" i="34" s="1"/>
  <c r="AU14" i="34"/>
  <c r="AS15" i="34"/>
  <c r="AT15" i="34"/>
  <c r="AV15" i="34" s="1"/>
  <c r="AP19" i="34"/>
  <c r="AN19" i="34" s="1"/>
  <c r="D23" i="12"/>
  <c r="D24" i="12"/>
  <c r="D36" i="34"/>
  <c r="N6" i="34"/>
  <c r="AI6" i="34" s="1"/>
  <c r="N5" i="34"/>
  <c r="AI5" i="34" s="1"/>
  <c r="N7" i="34"/>
  <c r="AI7" i="34" s="1"/>
  <c r="N8" i="34"/>
  <c r="AI8" i="34" s="1"/>
  <c r="AR210" i="12"/>
  <c r="AS210" i="12" s="1"/>
  <c r="AT210" i="12" s="1"/>
  <c r="J9" i="32"/>
  <c r="H9" i="32" s="1"/>
  <c r="J26" i="12" l="1"/>
  <c r="J25" i="12"/>
  <c r="AU210" i="12"/>
  <c r="D37" i="34"/>
  <c r="AF6" i="34"/>
  <c r="AJ6" i="34"/>
  <c r="AA6" i="34"/>
  <c r="AG6" i="34"/>
  <c r="AH6" i="34"/>
  <c r="BI6" i="34"/>
  <c r="AD6" i="34"/>
  <c r="AK6" i="34" l="1"/>
  <c r="D25" i="12"/>
  <c r="D26" i="12"/>
  <c r="AV210" i="12"/>
  <c r="AW210" i="12" s="1"/>
  <c r="AX210" i="12" s="1"/>
  <c r="J28" i="12" l="1"/>
  <c r="J27" i="12"/>
  <c r="D38" i="34"/>
  <c r="AY210" i="12"/>
  <c r="D27" i="12" l="1"/>
  <c r="D28" i="12"/>
  <c r="AZ210" i="12"/>
  <c r="BA210" i="12" s="1"/>
  <c r="BB210" i="12" s="1"/>
  <c r="J30" i="12" l="1"/>
  <c r="J29" i="12"/>
  <c r="BC210" i="12"/>
  <c r="D32" i="34"/>
  <c r="N9" i="34"/>
  <c r="BI7" i="34"/>
  <c r="BI5" i="34"/>
  <c r="BI8" i="34"/>
  <c r="N3" i="34"/>
  <c r="AI3" i="34" s="1"/>
  <c r="N4" i="34"/>
  <c r="BI4" i="34" l="1"/>
  <c r="AI4" i="34"/>
  <c r="BI9" i="34"/>
  <c r="AI9" i="34"/>
  <c r="D29" i="12"/>
  <c r="D30" i="12"/>
  <c r="D39" i="34"/>
  <c r="BD210" i="12"/>
  <c r="BE210" i="12" s="1"/>
  <c r="BF210" i="12" s="1"/>
  <c r="BG210" i="12" s="1"/>
  <c r="BH210" i="12" s="1"/>
  <c r="BI210" i="12" s="1"/>
  <c r="BJ210" i="12" s="1"/>
  <c r="BI3" i="34"/>
  <c r="BA6" i="34"/>
  <c r="AD3" i="34"/>
  <c r="AE3" i="34" s="1"/>
  <c r="AH3" i="34"/>
  <c r="AA3" i="34"/>
  <c r="AF3" i="34"/>
  <c r="N30" i="34"/>
  <c r="AJ3" i="34"/>
  <c r="AG3" i="34"/>
  <c r="BA3" i="34"/>
  <c r="N34" i="34"/>
  <c r="AA7" i="34"/>
  <c r="BA7" i="34"/>
  <c r="AH7" i="34"/>
  <c r="AJ7" i="34"/>
  <c r="AD7" i="34"/>
  <c r="AG7" i="34"/>
  <c r="AF7" i="34"/>
  <c r="AD8" i="34"/>
  <c r="AG8" i="34"/>
  <c r="AA8" i="34"/>
  <c r="AJ8" i="34"/>
  <c r="N35" i="34"/>
  <c r="AF8" i="34"/>
  <c r="BA8" i="34"/>
  <c r="AH8" i="34"/>
  <c r="AD4" i="34"/>
  <c r="AH4" i="34"/>
  <c r="AJ4" i="34"/>
  <c r="AF4" i="34"/>
  <c r="AA4" i="34"/>
  <c r="AG4" i="34"/>
  <c r="N31" i="34"/>
  <c r="BA4" i="34"/>
  <c r="AJ5" i="34"/>
  <c r="N32" i="34"/>
  <c r="AD5" i="34"/>
  <c r="AF5" i="34"/>
  <c r="AA5" i="34"/>
  <c r="BA5" i="34"/>
  <c r="AH5" i="34"/>
  <c r="AG5" i="34"/>
  <c r="AF9" i="34"/>
  <c r="N36" i="34"/>
  <c r="AD9" i="34"/>
  <c r="AH9" i="34"/>
  <c r="AG9" i="34"/>
  <c r="BA9" i="34"/>
  <c r="AA9" i="34"/>
  <c r="AJ9" i="34"/>
  <c r="AK5" i="34" l="1"/>
  <c r="AK8" i="34"/>
  <c r="AK4" i="34"/>
  <c r="B6" i="34"/>
  <c r="AK9" i="34"/>
  <c r="AE4" i="34"/>
  <c r="AE5" i="34" s="1"/>
  <c r="AE6" i="34" s="1"/>
  <c r="AE7" i="34" s="1"/>
  <c r="AE8" i="34" s="1"/>
  <c r="AE9" i="34" s="1"/>
  <c r="AE10" i="34" s="1"/>
  <c r="AD10" i="34" s="1"/>
  <c r="AK7" i="34"/>
  <c r="AK3" i="34"/>
  <c r="AL3" i="34" s="1"/>
  <c r="AB3" i="34"/>
  <c r="AB4" i="34" s="1"/>
  <c r="AB5" i="34" s="1"/>
  <c r="AB6" i="34" s="1"/>
  <c r="J32" i="12"/>
  <c r="J31" i="12"/>
  <c r="BI11" i="34"/>
  <c r="AA11" i="34"/>
  <c r="AQ11" i="34"/>
  <c r="AR11" i="34" s="1"/>
  <c r="N37" i="34"/>
  <c r="AF11" i="34"/>
  <c r="AD11" i="34"/>
  <c r="AE11" i="34" s="1"/>
  <c r="BI12" i="34"/>
  <c r="AD12" i="34"/>
  <c r="AA12" i="34"/>
  <c r="N38" i="34"/>
  <c r="AF12" i="34"/>
  <c r="AQ12" i="34"/>
  <c r="BK210" i="12"/>
  <c r="D40" i="34"/>
  <c r="BI13" i="34"/>
  <c r="AD13" i="34"/>
  <c r="AF13" i="34"/>
  <c r="AA13" i="34"/>
  <c r="N39" i="34"/>
  <c r="AQ13" i="34"/>
  <c r="AG19" i="34"/>
  <c r="AJ19" i="34"/>
  <c r="AI19" i="34"/>
  <c r="AH19" i="34"/>
  <c r="B7" i="34"/>
  <c r="B3" i="34"/>
  <c r="B8" i="34"/>
  <c r="B4" i="34"/>
  <c r="B9" i="34"/>
  <c r="B5" i="34"/>
  <c r="AF10" i="34"/>
  <c r="BA10" i="34"/>
  <c r="AL4" i="34" l="1"/>
  <c r="AL5" i="34" s="1"/>
  <c r="AL6" i="34" s="1"/>
  <c r="AL7" i="34" s="1"/>
  <c r="AL8" i="34" s="1"/>
  <c r="AB7" i="34"/>
  <c r="AB8" i="34" s="1"/>
  <c r="AR12" i="34"/>
  <c r="AR13" i="34" s="1"/>
  <c r="AE12" i="34"/>
  <c r="AE13" i="34" s="1"/>
  <c r="AC7" i="34"/>
  <c r="AB11" i="34"/>
  <c r="AB12" i="34" s="1"/>
  <c r="AB13" i="34" s="1"/>
  <c r="D37" i="58"/>
  <c r="C37" i="58" s="1"/>
  <c r="D38" i="58"/>
  <c r="B38" i="58"/>
  <c r="D39" i="58"/>
  <c r="C39" i="58" s="1"/>
  <c r="B37" i="58"/>
  <c r="B39" i="58"/>
  <c r="D31" i="12"/>
  <c r="D32" i="12"/>
  <c r="BL210" i="12"/>
  <c r="BM210" i="12" s="1"/>
  <c r="BN210" i="12" s="1"/>
  <c r="E37" i="58"/>
  <c r="D34" i="58"/>
  <c r="C34" i="58" s="1"/>
  <c r="E39" i="58"/>
  <c r="B33" i="58"/>
  <c r="D36" i="58"/>
  <c r="C36" i="58" s="1"/>
  <c r="E36" i="58"/>
  <c r="E33" i="58"/>
  <c r="E34" i="58"/>
  <c r="D33" i="58"/>
  <c r="C33" i="58" s="1"/>
  <c r="B34" i="58"/>
  <c r="B36" i="58"/>
  <c r="E35" i="58"/>
  <c r="B35" i="58"/>
  <c r="D35" i="58"/>
  <c r="C35" i="58" s="1"/>
  <c r="AB9" i="34" l="1"/>
  <c r="AC8" i="34"/>
  <c r="AC6" i="34"/>
  <c r="AL9" i="34"/>
  <c r="AL10" i="34" s="1"/>
  <c r="AM4" i="34" s="1"/>
  <c r="AM8" i="34"/>
  <c r="AM9" i="34"/>
  <c r="A38" i="58"/>
  <c r="C38" i="58"/>
  <c r="J34" i="12"/>
  <c r="J33" i="12"/>
  <c r="BO210" i="12"/>
  <c r="D41" i="34"/>
  <c r="A34" i="58"/>
  <c r="A36" i="58"/>
  <c r="A33" i="58"/>
  <c r="A35" i="58"/>
  <c r="A39" i="58"/>
  <c r="A37" i="58"/>
  <c r="AB10" i="34" l="1"/>
  <c r="AC3" i="34" s="1"/>
  <c r="AM3" i="34"/>
  <c r="AN4" i="34"/>
  <c r="AM7" i="34"/>
  <c r="AN3" i="34"/>
  <c r="AN9" i="34"/>
  <c r="AN7" i="34"/>
  <c r="AN6" i="34"/>
  <c r="AN8" i="34"/>
  <c r="AM5" i="34"/>
  <c r="AN5" i="34"/>
  <c r="AM6" i="34"/>
  <c r="D33" i="12"/>
  <c r="D34" i="12"/>
  <c r="BP210" i="12"/>
  <c r="BQ210" i="12" s="1"/>
  <c r="BR210" i="12" s="1"/>
  <c r="BS210" i="12" s="1"/>
  <c r="BT210" i="12" s="1"/>
  <c r="BU210" i="12" s="1"/>
  <c r="BV210" i="12" s="1"/>
  <c r="BW210" i="12" s="1"/>
  <c r="BX210" i="12" s="1"/>
  <c r="BY210" i="12" s="1"/>
  <c r="BZ210" i="12" s="1"/>
  <c r="AC4" i="34" l="1"/>
  <c r="AC5" i="34"/>
  <c r="AC9" i="34"/>
  <c r="AM10" i="34"/>
  <c r="AG10" i="34" s="1"/>
  <c r="J36" i="12"/>
  <c r="J35" i="12"/>
  <c r="CA210" i="12"/>
  <c r="AC10" i="34" l="1"/>
  <c r="AA10" i="34" s="1"/>
  <c r="D35" i="12"/>
  <c r="D36" i="12"/>
  <c r="D42" i="34"/>
  <c r="CB210" i="12"/>
  <c r="CC210" i="12" s="1"/>
  <c r="CD210" i="12" s="1"/>
  <c r="CE210" i="12" s="1"/>
  <c r="CF210" i="12" s="1"/>
  <c r="CG210" i="12" s="1"/>
  <c r="CH210" i="12" s="1"/>
  <c r="J38" i="12" l="1"/>
  <c r="J37" i="12"/>
  <c r="CI210" i="12"/>
  <c r="D38" i="12" l="1"/>
  <c r="D37" i="12"/>
  <c r="D43" i="34"/>
  <c r="CJ210" i="12"/>
  <c r="CK210" i="12" s="1"/>
  <c r="CL210" i="12" s="1"/>
  <c r="J39" i="12" l="1"/>
  <c r="J40" i="12"/>
  <c r="CM210" i="12"/>
  <c r="M6" i="34"/>
  <c r="AQ6" i="34" l="1"/>
  <c r="D40" i="12"/>
  <c r="D39" i="12"/>
  <c r="T6" i="34"/>
  <c r="O6" i="34"/>
  <c r="R6" i="34"/>
  <c r="Z6" i="34"/>
  <c r="M5" i="34"/>
  <c r="B33" i="34"/>
  <c r="M7" i="34"/>
  <c r="M8" i="34"/>
  <c r="D44" i="34"/>
  <c r="M18" i="34"/>
  <c r="M3" i="34"/>
  <c r="M9" i="34"/>
  <c r="M12" i="34"/>
  <c r="B38" i="34" s="1"/>
  <c r="M15" i="34"/>
  <c r="B41" i="34" s="1"/>
  <c r="BI15" i="34"/>
  <c r="M11" i="34"/>
  <c r="B37" i="34" s="1"/>
  <c r="M13" i="34"/>
  <c r="B39" i="34" s="1"/>
  <c r="M17" i="34"/>
  <c r="M14" i="34"/>
  <c r="B40" i="34" s="1"/>
  <c r="BI14" i="34"/>
  <c r="M4" i="34"/>
  <c r="M16" i="34"/>
  <c r="CN210" i="12"/>
  <c r="CO210" i="12" s="1"/>
  <c r="AO3" i="34" l="1"/>
  <c r="AQ7" i="34"/>
  <c r="B35" i="34"/>
  <c r="AQ8" i="34"/>
  <c r="B31" i="34"/>
  <c r="B32" i="34"/>
  <c r="B36" i="34"/>
  <c r="AQ3" i="34"/>
  <c r="AR3" i="34" s="1"/>
  <c r="B30" i="34"/>
  <c r="M26" i="34"/>
  <c r="M24" i="34"/>
  <c r="U3" i="34" s="1"/>
  <c r="M27" i="34"/>
  <c r="M25" i="34"/>
  <c r="J41" i="12"/>
  <c r="J42" i="12"/>
  <c r="B34" i="34"/>
  <c r="O7" i="34"/>
  <c r="R7" i="34"/>
  <c r="Z7" i="34"/>
  <c r="T7" i="34"/>
  <c r="BI17" i="34"/>
  <c r="AA17" i="34"/>
  <c r="AQ17" i="34"/>
  <c r="AD17" i="34"/>
  <c r="AF17" i="34"/>
  <c r="B44" i="34"/>
  <c r="R18" i="34"/>
  <c r="Z18" i="34"/>
  <c r="T18" i="34"/>
  <c r="O18" i="34"/>
  <c r="B42" i="34"/>
  <c r="O16" i="34"/>
  <c r="R16" i="34"/>
  <c r="Z16" i="34"/>
  <c r="T16" i="34"/>
  <c r="BI18" i="34"/>
  <c r="AA18" i="34"/>
  <c r="AQ18" i="34"/>
  <c r="AD18" i="34"/>
  <c r="AF18" i="34"/>
  <c r="BI16" i="34"/>
  <c r="AD16" i="34"/>
  <c r="AF16" i="34"/>
  <c r="AA16" i="34"/>
  <c r="AQ16" i="34"/>
  <c r="B43" i="34"/>
  <c r="R17" i="34"/>
  <c r="Z17" i="34"/>
  <c r="T17" i="34"/>
  <c r="O17" i="34"/>
  <c r="Q17" i="34" s="1"/>
  <c r="N42" i="34"/>
  <c r="R12" i="34"/>
  <c r="O12" i="34"/>
  <c r="Z12" i="34"/>
  <c r="T12" i="34"/>
  <c r="O3" i="34"/>
  <c r="M22" i="34"/>
  <c r="T3" i="34"/>
  <c r="M21" i="34"/>
  <c r="R3" i="34"/>
  <c r="S3" i="34" s="1"/>
  <c r="Z3" i="34"/>
  <c r="Z8" i="34"/>
  <c r="R8" i="34"/>
  <c r="T8" i="34"/>
  <c r="O8" i="34"/>
  <c r="AD15" i="34"/>
  <c r="AQ15" i="34"/>
  <c r="AA15" i="34"/>
  <c r="AF15" i="34"/>
  <c r="N41" i="34"/>
  <c r="T13" i="34"/>
  <c r="R13" i="34"/>
  <c r="O13" i="34"/>
  <c r="Z13" i="34"/>
  <c r="O15" i="34"/>
  <c r="Q15" i="34" s="1"/>
  <c r="T15" i="34"/>
  <c r="R15" i="34"/>
  <c r="Z15" i="34"/>
  <c r="T9" i="34"/>
  <c r="Z9" i="34"/>
  <c r="O9" i="34"/>
  <c r="R9" i="34"/>
  <c r="N44" i="34"/>
  <c r="N40" i="34"/>
  <c r="AA14" i="34"/>
  <c r="AQ14" i="34"/>
  <c r="AR14" i="34" s="1"/>
  <c r="AF14" i="34"/>
  <c r="AD14" i="34"/>
  <c r="AE14" i="34" s="1"/>
  <c r="O14" i="34"/>
  <c r="Z14" i="34"/>
  <c r="R14" i="34"/>
  <c r="T14" i="34"/>
  <c r="R4" i="34"/>
  <c r="O4" i="34"/>
  <c r="Z4" i="34"/>
  <c r="T4" i="34"/>
  <c r="O11" i="34"/>
  <c r="Q11" i="34" s="1"/>
  <c r="Z11" i="34"/>
  <c r="R11" i="34"/>
  <c r="T11" i="34"/>
  <c r="N43" i="34"/>
  <c r="R5" i="34"/>
  <c r="Z5" i="34"/>
  <c r="T5" i="34"/>
  <c r="O5" i="34"/>
  <c r="AE15" i="34" l="1"/>
  <c r="AE16" i="34" s="1"/>
  <c r="AE17" i="34" s="1"/>
  <c r="AE18" i="34" s="1"/>
  <c r="AE19" i="34" s="1"/>
  <c r="AD19" i="34" s="1"/>
  <c r="AR15" i="34"/>
  <c r="AR16" i="34" s="1"/>
  <c r="AR17" i="34" s="1"/>
  <c r="AR18" i="34" s="1"/>
  <c r="AR19" i="34" s="1"/>
  <c r="AQ19" i="34" s="1"/>
  <c r="AQ9" i="34"/>
  <c r="AQ5" i="34"/>
  <c r="AO4" i="34"/>
  <c r="AO5" i="34" s="1"/>
  <c r="AO6" i="34" s="1"/>
  <c r="AQ4" i="34"/>
  <c r="AR4" i="34" s="1"/>
  <c r="U18" i="34"/>
  <c r="U14" i="34"/>
  <c r="U4" i="34"/>
  <c r="X4" i="34" s="1"/>
  <c r="U8" i="34"/>
  <c r="X8" i="34" s="1"/>
  <c r="U12" i="34"/>
  <c r="X3" i="34"/>
  <c r="Y3" i="34" s="1"/>
  <c r="U17" i="34"/>
  <c r="U13" i="34"/>
  <c r="U5" i="34"/>
  <c r="U9" i="34"/>
  <c r="X9" i="34" s="1"/>
  <c r="U16" i="34"/>
  <c r="U6" i="34"/>
  <c r="M29" i="34"/>
  <c r="M30" i="34" s="1"/>
  <c r="M31" i="34" s="1"/>
  <c r="M32" i="34" s="1"/>
  <c r="U15" i="34"/>
  <c r="U11" i="34"/>
  <c r="U7" i="34"/>
  <c r="S4" i="34"/>
  <c r="S5" i="34" s="1"/>
  <c r="S6" i="34" s="1"/>
  <c r="S7" i="34" s="1"/>
  <c r="S8" i="34" s="1"/>
  <c r="S9" i="34" s="1"/>
  <c r="S11" i="34" s="1"/>
  <c r="S12" i="34" s="1"/>
  <c r="S13" i="34" s="1"/>
  <c r="S14" i="34" s="1"/>
  <c r="S15" i="34" s="1"/>
  <c r="S16" i="34" s="1"/>
  <c r="S17" i="34" s="1"/>
  <c r="S18" i="34" s="1"/>
  <c r="S19" i="34" s="1"/>
  <c r="R19" i="34" s="1"/>
  <c r="AB14" i="34"/>
  <c r="AB15" i="34" s="1"/>
  <c r="AB16" i="34" s="1"/>
  <c r="AB17" i="34" s="1"/>
  <c r="AB18" i="34" s="1"/>
  <c r="AB19" i="34" s="1"/>
  <c r="AC11" i="34" s="1"/>
  <c r="Q9" i="34"/>
  <c r="Q5" i="34"/>
  <c r="P3" i="34"/>
  <c r="P4" i="34" s="1"/>
  <c r="P5" i="34" s="1"/>
  <c r="P6" i="34" s="1"/>
  <c r="AS19" i="34"/>
  <c r="B16" i="34"/>
  <c r="B11" i="34"/>
  <c r="B12" i="34"/>
  <c r="D42" i="12"/>
  <c r="D41" i="12"/>
  <c r="B18" i="34"/>
  <c r="B14" i="34"/>
  <c r="B17" i="34"/>
  <c r="B15" i="34"/>
  <c r="B13" i="34"/>
  <c r="A44" i="34"/>
  <c r="AF19" i="34"/>
  <c r="A40" i="34"/>
  <c r="Z19" i="34"/>
  <c r="T19" i="34"/>
  <c r="A38" i="34"/>
  <c r="A34" i="34"/>
  <c r="A31" i="34"/>
  <c r="A30" i="34"/>
  <c r="A37" i="34"/>
  <c r="A39" i="34"/>
  <c r="A36" i="34"/>
  <c r="A43" i="34"/>
  <c r="A42" i="34"/>
  <c r="A33" i="34"/>
  <c r="A32" i="34"/>
  <c r="A41" i="34"/>
  <c r="A35" i="34"/>
  <c r="AC14" i="34" l="1"/>
  <c r="AC17" i="34"/>
  <c r="AC13" i="34"/>
  <c r="AC12" i="34"/>
  <c r="AC16" i="34"/>
  <c r="P7" i="34"/>
  <c r="P8" i="34" s="1"/>
  <c r="AC15" i="34"/>
  <c r="AC18" i="34"/>
  <c r="AO7" i="34"/>
  <c r="AR5" i="34"/>
  <c r="AR6" i="34" s="1"/>
  <c r="AR7" i="34" s="1"/>
  <c r="AR8" i="34" s="1"/>
  <c r="AR9" i="34" s="1"/>
  <c r="AR10" i="34" s="1"/>
  <c r="AQ10" i="34" s="1"/>
  <c r="Y4" i="34"/>
  <c r="X15" i="34"/>
  <c r="X14" i="34"/>
  <c r="X5" i="34"/>
  <c r="X12" i="34"/>
  <c r="W18" i="34"/>
  <c r="X18" i="34"/>
  <c r="X7" i="34"/>
  <c r="X6" i="34"/>
  <c r="X13" i="34"/>
  <c r="X11" i="34"/>
  <c r="W16" i="34"/>
  <c r="X16" i="34"/>
  <c r="X17" i="34"/>
  <c r="W3" i="34"/>
  <c r="V3" i="34"/>
  <c r="V4" i="34" s="1"/>
  <c r="V5" i="34" s="1"/>
  <c r="V6" i="34" s="1"/>
  <c r="V7" i="34" s="1"/>
  <c r="V8" i="34" s="1"/>
  <c r="U19" i="34"/>
  <c r="B52" i="58"/>
  <c r="B53" i="58"/>
  <c r="D50" i="58"/>
  <c r="B49" i="58"/>
  <c r="B48" i="58"/>
  <c r="E49" i="58"/>
  <c r="B47" i="58"/>
  <c r="D52" i="58"/>
  <c r="B51" i="58"/>
  <c r="D47" i="58"/>
  <c r="E48" i="58"/>
  <c r="D53" i="58"/>
  <c r="D48" i="58"/>
  <c r="D51" i="58"/>
  <c r="C51" i="58" s="1"/>
  <c r="B50" i="58"/>
  <c r="E47" i="58"/>
  <c r="D49" i="58"/>
  <c r="D46" i="58"/>
  <c r="C46" i="58" s="1"/>
  <c r="E53" i="58"/>
  <c r="J43" i="12"/>
  <c r="J44" i="12"/>
  <c r="B46" i="58"/>
  <c r="E49" i="34"/>
  <c r="E13" i="58" s="1"/>
  <c r="C65" i="34"/>
  <c r="C49" i="34"/>
  <c r="B13" i="58" s="1"/>
  <c r="E56" i="34"/>
  <c r="E20" i="58" s="1"/>
  <c r="F49" i="34"/>
  <c r="A13" i="58" s="1"/>
  <c r="D51" i="34"/>
  <c r="D15" i="58" s="1"/>
  <c r="C15" i="58" s="1"/>
  <c r="F53" i="34"/>
  <c r="A17" i="58" s="1"/>
  <c r="C53" i="34"/>
  <c r="B17" i="58" s="1"/>
  <c r="E50" i="34"/>
  <c r="E14" i="58" s="1"/>
  <c r="F66" i="34"/>
  <c r="F60" i="34"/>
  <c r="A24" i="58" s="1"/>
  <c r="C58" i="34"/>
  <c r="B22" i="58" s="1"/>
  <c r="D66" i="34"/>
  <c r="C62" i="34"/>
  <c r="B26" i="58" s="1"/>
  <c r="C51" i="34"/>
  <c r="B15" i="58" s="1"/>
  <c r="F50" i="34"/>
  <c r="A14" i="58" s="1"/>
  <c r="F63" i="34"/>
  <c r="F55" i="34"/>
  <c r="A19" i="58" s="1"/>
  <c r="E46" i="58"/>
  <c r="D49" i="34"/>
  <c r="D13" i="58" s="1"/>
  <c r="C13" i="58" s="1"/>
  <c r="C52" i="34"/>
  <c r="B16" i="58" s="1"/>
  <c r="E60" i="34"/>
  <c r="E24" i="58" s="1"/>
  <c r="D50" i="34"/>
  <c r="D14" i="58" s="1"/>
  <c r="C14" i="58" s="1"/>
  <c r="C50" i="34"/>
  <c r="B14" i="58" s="1"/>
  <c r="D60" i="34"/>
  <c r="D24" i="58" s="1"/>
  <c r="C24" i="58" s="1"/>
  <c r="D48" i="34"/>
  <c r="D12" i="58" s="1"/>
  <c r="C12" i="58" s="1"/>
  <c r="C66" i="34"/>
  <c r="D56" i="34"/>
  <c r="D20" i="58" s="1"/>
  <c r="C20" i="58" s="1"/>
  <c r="F59" i="34"/>
  <c r="A23" i="58" s="1"/>
  <c r="C61" i="34"/>
  <c r="B25" i="58" s="1"/>
  <c r="E59" i="34"/>
  <c r="E23" i="58" s="1"/>
  <c r="C56" i="34"/>
  <c r="B20" i="58" s="1"/>
  <c r="D55" i="34"/>
  <c r="D19" i="58" s="1"/>
  <c r="C19" i="58" s="1"/>
  <c r="E54" i="34"/>
  <c r="E18" i="58" s="1"/>
  <c r="D63" i="34"/>
  <c r="D53" i="34"/>
  <c r="D17" i="58" s="1"/>
  <c r="C17" i="58" s="1"/>
  <c r="C57" i="34"/>
  <c r="B21" i="58" s="1"/>
  <c r="E51" i="34"/>
  <c r="E15" i="58" s="1"/>
  <c r="C55" i="34"/>
  <c r="B19" i="58" s="1"/>
  <c r="D54" i="34"/>
  <c r="D18" i="58" s="1"/>
  <c r="C18" i="58" s="1"/>
  <c r="E53" i="34"/>
  <c r="E17" i="58" s="1"/>
  <c r="C63" i="34"/>
  <c r="F54" i="34"/>
  <c r="A18" i="58" s="1"/>
  <c r="F57" i="34"/>
  <c r="A21" i="58" s="1"/>
  <c r="F64" i="34"/>
  <c r="F48" i="34"/>
  <c r="A12" i="58" s="1"/>
  <c r="F51" i="34"/>
  <c r="A15" i="58" s="1"/>
  <c r="E66" i="34"/>
  <c r="E63" i="34"/>
  <c r="E62" i="34"/>
  <c r="E26" i="58" s="1"/>
  <c r="C54" i="34"/>
  <c r="B18" i="58" s="1"/>
  <c r="E52" i="34"/>
  <c r="E16" i="58" s="1"/>
  <c r="C48" i="34"/>
  <c r="B12" i="58" s="1"/>
  <c r="D62" i="34"/>
  <c r="D26" i="58" s="1"/>
  <c r="C26" i="58" s="1"/>
  <c r="E61" i="34"/>
  <c r="E25" i="58" s="1"/>
  <c r="E65" i="34"/>
  <c r="F62" i="34"/>
  <c r="A26" i="58" s="1"/>
  <c r="F65" i="34"/>
  <c r="F56" i="34"/>
  <c r="A20" i="58" s="1"/>
  <c r="D57" i="34"/>
  <c r="D21" i="58" s="1"/>
  <c r="C21" i="58" s="1"/>
  <c r="C64" i="34"/>
  <c r="D52" i="34"/>
  <c r="D16" i="58" s="1"/>
  <c r="C16" i="58" s="1"/>
  <c r="C60" i="34"/>
  <c r="B24" i="58" s="1"/>
  <c r="D59" i="34"/>
  <c r="D23" i="58" s="1"/>
  <c r="C23" i="58" s="1"/>
  <c r="E58" i="34"/>
  <c r="E22" i="58" s="1"/>
  <c r="E64" i="34"/>
  <c r="D61" i="34"/>
  <c r="D25" i="58" s="1"/>
  <c r="C25" i="58" s="1"/>
  <c r="D65" i="34"/>
  <c r="E55" i="34"/>
  <c r="E19" i="58" s="1"/>
  <c r="C59" i="34"/>
  <c r="B23" i="58" s="1"/>
  <c r="D58" i="34"/>
  <c r="D22" i="58" s="1"/>
  <c r="C22" i="58" s="1"/>
  <c r="E57" i="34"/>
  <c r="E21" i="58" s="1"/>
  <c r="D64" i="34"/>
  <c r="F58" i="34"/>
  <c r="A22" i="58" s="1"/>
  <c r="F61" i="34"/>
  <c r="A25" i="58" s="1"/>
  <c r="E48" i="34"/>
  <c r="E12" i="58" s="1"/>
  <c r="F52" i="34"/>
  <c r="A16" i="58" s="1"/>
  <c r="AC19" i="34" l="1"/>
  <c r="AA19" i="34" s="1"/>
  <c r="E12" i="32" s="1"/>
  <c r="A12" i="32" s="1"/>
  <c r="A42" i="58" s="1"/>
  <c r="P9" i="34"/>
  <c r="P11" i="34" s="1"/>
  <c r="P12" i="34" s="1"/>
  <c r="AO8" i="34"/>
  <c r="AO9" i="34" s="1"/>
  <c r="Y5" i="34"/>
  <c r="Y6" i="34" s="1"/>
  <c r="Y7" i="34" s="1"/>
  <c r="Y8" i="34" s="1"/>
  <c r="Y9" i="34" s="1"/>
  <c r="Y11" i="34" s="1"/>
  <c r="Y12" i="34" s="1"/>
  <c r="Y13" i="34" s="1"/>
  <c r="Y14" i="34" s="1"/>
  <c r="Y15" i="34" s="1"/>
  <c r="Y16" i="34" s="1"/>
  <c r="Y17" i="34" s="1"/>
  <c r="Y18" i="34" s="1"/>
  <c r="Y19" i="34" s="1"/>
  <c r="X19" i="34" s="1"/>
  <c r="V9" i="34"/>
  <c r="A51" i="58"/>
  <c r="C52" i="58"/>
  <c r="A52" i="58"/>
  <c r="A46" i="58"/>
  <c r="C53" i="58"/>
  <c r="A53" i="58"/>
  <c r="C49" i="58"/>
  <c r="A49" i="58"/>
  <c r="C48" i="58"/>
  <c r="A48" i="58"/>
  <c r="C47" i="58"/>
  <c r="A47" i="58"/>
  <c r="C50" i="58"/>
  <c r="A50" i="58"/>
  <c r="D44" i="12"/>
  <c r="D43" i="12"/>
  <c r="V11" i="34" l="1"/>
  <c r="P13" i="34"/>
  <c r="P14" i="34" s="1"/>
  <c r="AO10" i="34"/>
  <c r="AP6" i="34" s="1"/>
  <c r="AU6" i="34" s="1"/>
  <c r="J45" i="12"/>
  <c r="J46" i="12"/>
  <c r="V12" i="34" l="1"/>
  <c r="V13" i="34" s="1"/>
  <c r="V14" i="34" s="1"/>
  <c r="V15" i="34" s="1"/>
  <c r="V16" i="34" s="1"/>
  <c r="V17" i="34" s="1"/>
  <c r="V18" i="34" s="1"/>
  <c r="V20" i="34" s="1"/>
  <c r="W11" i="34" s="1"/>
  <c r="AP8" i="34"/>
  <c r="AU8" i="34" s="1"/>
  <c r="AS6" i="34"/>
  <c r="AP5" i="34"/>
  <c r="AT5" i="34" s="1"/>
  <c r="AT6" i="34"/>
  <c r="AV6" i="34" s="1"/>
  <c r="P15" i="34"/>
  <c r="P16" i="34" s="1"/>
  <c r="P17" i="34" s="1"/>
  <c r="P18" i="34" s="1"/>
  <c r="AP3" i="34"/>
  <c r="AU3" i="34" s="1"/>
  <c r="AP4" i="34"/>
  <c r="W7" i="34"/>
  <c r="Q12" i="34"/>
  <c r="W13" i="34"/>
  <c r="AP9" i="34"/>
  <c r="AS9" i="34" s="1"/>
  <c r="AP7" i="34"/>
  <c r="W5" i="34"/>
  <c r="W15" i="34"/>
  <c r="D46" i="12"/>
  <c r="D45" i="12"/>
  <c r="AS8" i="34" l="1"/>
  <c r="W12" i="34"/>
  <c r="W9" i="34"/>
  <c r="W17" i="34"/>
  <c r="W14" i="34"/>
  <c r="AU5" i="34"/>
  <c r="AT8" i="34"/>
  <c r="AW8" i="34" s="1"/>
  <c r="AS5" i="34"/>
  <c r="W6" i="34"/>
  <c r="W8" i="34"/>
  <c r="P20" i="34"/>
  <c r="Q4" i="34" s="1"/>
  <c r="AW6" i="34"/>
  <c r="AX6" i="34" s="1"/>
  <c r="W4" i="34"/>
  <c r="AT3" i="34"/>
  <c r="AV3" i="34" s="1"/>
  <c r="AS3" i="34"/>
  <c r="AS4" i="34"/>
  <c r="AU4" i="34"/>
  <c r="AT4" i="34"/>
  <c r="AT9" i="34"/>
  <c r="AV9" i="34" s="1"/>
  <c r="AU9" i="34"/>
  <c r="AP10" i="34"/>
  <c r="AN10" i="34" s="1"/>
  <c r="AT7" i="34"/>
  <c r="AU7" i="34"/>
  <c r="AS7" i="34"/>
  <c r="AV5" i="34"/>
  <c r="AW5" i="34"/>
  <c r="J47" i="12"/>
  <c r="J48" i="12"/>
  <c r="Q16" i="34" l="1"/>
  <c r="Q8" i="34"/>
  <c r="Q13" i="34"/>
  <c r="Q3" i="34"/>
  <c r="Q7" i="34"/>
  <c r="W19" i="34"/>
  <c r="AV8" i="34"/>
  <c r="AX8" i="34" s="1"/>
  <c r="Q14" i="34"/>
  <c r="Q6" i="34"/>
  <c r="Q18" i="34"/>
  <c r="AU10" i="34"/>
  <c r="AS10" i="34"/>
  <c r="E9" i="32" s="1"/>
  <c r="AW3" i="34"/>
  <c r="AY3" i="34" s="1"/>
  <c r="AV4" i="34"/>
  <c r="AW4" i="34"/>
  <c r="AX5" i="34"/>
  <c r="AW9" i="34"/>
  <c r="AX9" i="34" s="1"/>
  <c r="AV7" i="34"/>
  <c r="AX7" i="34" s="1"/>
  <c r="AZ7" i="34" s="1"/>
  <c r="AW7" i="34"/>
  <c r="D48" i="12"/>
  <c r="D47" i="12"/>
  <c r="Q19" i="34" l="1"/>
  <c r="O19" i="34" s="1"/>
  <c r="E6" i="32" s="1"/>
  <c r="C6" i="32" s="1"/>
  <c r="A6" i="32" s="1"/>
  <c r="A8" i="58" s="1"/>
  <c r="AX3" i="34"/>
  <c r="AY4" i="34"/>
  <c r="AY5" i="34" s="1"/>
  <c r="AY6" i="34" s="1"/>
  <c r="AX4" i="34"/>
  <c r="AW10" i="34"/>
  <c r="AV10" i="34"/>
  <c r="J49" i="12"/>
  <c r="J50" i="12"/>
  <c r="AY7" i="34" l="1"/>
  <c r="AY8" i="34" s="1"/>
  <c r="D50" i="12"/>
  <c r="D49" i="12"/>
  <c r="AY9" i="34" l="1"/>
  <c r="AZ3" i="34"/>
  <c r="J51" i="12"/>
  <c r="J52" i="12"/>
  <c r="AY10" i="34" l="1"/>
  <c r="AZ9" i="34"/>
  <c r="AZ8" i="34"/>
  <c r="AZ4" i="34"/>
  <c r="AZ5" i="34"/>
  <c r="AZ6" i="34"/>
  <c r="D52" i="12"/>
  <c r="D51" i="12"/>
  <c r="AZ10" i="34" l="1"/>
  <c r="AT10" i="34" s="1"/>
  <c r="F9" i="32" s="1"/>
  <c r="A9" i="32" s="1"/>
  <c r="A29" i="58" s="1"/>
  <c r="J53" i="12"/>
  <c r="J54" i="12"/>
  <c r="D54" i="12" l="1"/>
  <c r="J55" i="12"/>
  <c r="D53" i="12"/>
  <c r="D55" i="12" l="1"/>
  <c r="J56" i="12"/>
  <c r="J57" i="12" l="1"/>
  <c r="D56" i="12"/>
  <c r="J58" i="12" l="1"/>
  <c r="D57" i="12"/>
  <c r="J59" i="12" l="1"/>
  <c r="D58" i="12"/>
  <c r="J60" i="12" l="1"/>
  <c r="D59" i="12"/>
  <c r="J61" i="12" l="1"/>
  <c r="D60" i="12"/>
  <c r="J62" i="12" l="1"/>
  <c r="D61" i="12"/>
  <c r="J63" i="12" l="1"/>
  <c r="D62" i="12"/>
  <c r="J64" i="12" l="1"/>
  <c r="D63" i="12"/>
  <c r="J65" i="12" l="1"/>
  <c r="D64" i="12"/>
  <c r="J66" i="12" l="1"/>
  <c r="D65" i="12"/>
  <c r="J67" i="12" l="1"/>
  <c r="D66" i="12"/>
  <c r="J68" i="12" l="1"/>
  <c r="D67" i="12"/>
  <c r="J69" i="12" l="1"/>
  <c r="D68" i="12"/>
  <c r="D69" i="12" l="1"/>
  <c r="J70" i="12"/>
  <c r="D70" i="12" l="1"/>
  <c r="J71" i="12"/>
  <c r="J72" i="12" l="1"/>
  <c r="D71" i="12"/>
  <c r="J73" i="12" l="1"/>
  <c r="D72" i="12"/>
  <c r="J74" i="12" l="1"/>
  <c r="D73" i="12"/>
  <c r="J75" i="12" l="1"/>
  <c r="D74" i="12"/>
  <c r="J76" i="12" l="1"/>
  <c r="D75" i="12"/>
  <c r="J77" i="12" l="1"/>
  <c r="D76" i="12"/>
  <c r="J78" i="12" l="1"/>
  <c r="D77" i="12"/>
  <c r="J79" i="12" l="1"/>
  <c r="J80" i="12"/>
  <c r="D78" i="12"/>
  <c r="D80" i="12" l="1"/>
  <c r="D79" i="12"/>
  <c r="J81" i="12" l="1"/>
  <c r="J82" i="12"/>
  <c r="D82" i="12" l="1"/>
  <c r="D81" i="12"/>
  <c r="J83" i="12" l="1"/>
  <c r="J84" i="12"/>
  <c r="D84" i="12" l="1"/>
  <c r="D83" i="12"/>
  <c r="J85" i="12" l="1"/>
  <c r="J86" i="12"/>
  <c r="D86" i="12" l="1"/>
  <c r="D85" i="12"/>
  <c r="J87" i="12" l="1"/>
  <c r="J88" i="12"/>
  <c r="D88" i="12" l="1"/>
  <c r="D87" i="12"/>
  <c r="J89" i="12" l="1"/>
  <c r="J90" i="12"/>
  <c r="D90" i="12" l="1"/>
  <c r="D89" i="12"/>
  <c r="J91" i="12" l="1"/>
  <c r="J92" i="12"/>
  <c r="D92" i="12" l="1"/>
  <c r="D91" i="12"/>
  <c r="J93" i="12" l="1"/>
  <c r="J94" i="12"/>
  <c r="D94" i="12" l="1"/>
  <c r="D93" i="12"/>
  <c r="J95" i="12" l="1"/>
  <c r="J96" i="12"/>
  <c r="D96" i="12" l="1"/>
  <c r="D95" i="12"/>
  <c r="J97" i="12" l="1"/>
  <c r="J98" i="12"/>
  <c r="D98" i="12" l="1"/>
  <c r="D97" i="12"/>
  <c r="J99" i="12" l="1"/>
  <c r="J100" i="12"/>
  <c r="D100" i="12" l="1"/>
  <c r="J101" i="12"/>
  <c r="D99" i="12"/>
  <c r="D101" i="12" l="1"/>
  <c r="J102" i="12"/>
  <c r="D102" i="12" l="1"/>
  <c r="J103" i="12"/>
  <c r="D103" i="12" l="1"/>
  <c r="J104" i="12"/>
  <c r="J105" i="12" l="1"/>
  <c r="D104" i="12"/>
  <c r="J106" i="12" l="1"/>
  <c r="D105" i="12"/>
  <c r="J107" i="12" l="1"/>
  <c r="D106" i="12"/>
  <c r="J108" i="12" l="1"/>
  <c r="D107" i="12"/>
  <c r="J109" i="12" l="1"/>
  <c r="D108" i="12"/>
  <c r="J110" i="12" l="1"/>
  <c r="D109" i="12"/>
  <c r="J111" i="12" l="1"/>
  <c r="D110" i="12"/>
  <c r="J112" i="12" l="1"/>
  <c r="D111" i="12"/>
  <c r="J113" i="12" l="1"/>
  <c r="D112" i="12"/>
  <c r="J114" i="12" l="1"/>
  <c r="D113" i="12"/>
  <c r="J115" i="12" l="1"/>
  <c r="D114" i="12"/>
  <c r="J116" i="12" l="1"/>
  <c r="D115" i="12"/>
  <c r="J117" i="12" l="1"/>
  <c r="D116" i="12"/>
  <c r="J118" i="12" l="1"/>
  <c r="D117" i="12"/>
  <c r="J119" i="12" l="1"/>
  <c r="D118" i="12"/>
  <c r="J120" i="12" l="1"/>
  <c r="D119" i="12"/>
  <c r="J121" i="12" l="1"/>
  <c r="D120" i="12"/>
  <c r="J122" i="12" l="1"/>
  <c r="D121" i="12"/>
  <c r="J123" i="12" l="1"/>
  <c r="D122" i="12"/>
  <c r="J124" i="12" l="1"/>
  <c r="D123" i="12"/>
  <c r="J125" i="12" l="1"/>
  <c r="D124" i="12"/>
  <c r="J126" i="12" l="1"/>
  <c r="D125" i="12"/>
  <c r="J127" i="12" l="1"/>
  <c r="D126" i="12"/>
  <c r="J128" i="12" l="1"/>
  <c r="D127" i="12"/>
  <c r="J129" i="12" l="1"/>
  <c r="D128" i="12"/>
  <c r="J130" i="12" l="1"/>
  <c r="D129" i="12"/>
  <c r="D130" i="12" l="1"/>
  <c r="J131" i="12"/>
  <c r="D131" i="12" l="1"/>
  <c r="J132" i="12"/>
  <c r="J133" i="12" l="1"/>
  <c r="D132" i="12"/>
  <c r="J134" i="12" l="1"/>
  <c r="D133" i="12"/>
  <c r="J135" i="12" l="1"/>
  <c r="D134" i="12"/>
  <c r="J136" i="12" l="1"/>
  <c r="D135" i="12"/>
  <c r="J137" i="12" l="1"/>
  <c r="D136" i="12"/>
  <c r="J138" i="12" l="1"/>
  <c r="D137" i="12"/>
  <c r="J139" i="12" l="1"/>
  <c r="D138" i="12"/>
  <c r="J140" i="12" l="1"/>
  <c r="D139" i="12"/>
  <c r="J141" i="12" l="1"/>
  <c r="D140" i="12"/>
  <c r="J142" i="12" l="1"/>
  <c r="D141" i="12"/>
  <c r="J143" i="12" l="1"/>
  <c r="D142" i="12"/>
  <c r="J144" i="12" l="1"/>
  <c r="D143" i="12"/>
  <c r="J145" i="12" l="1"/>
  <c r="D144" i="12"/>
  <c r="J146" i="12" l="1"/>
  <c r="D145" i="12"/>
  <c r="J147" i="12" l="1"/>
  <c r="D146" i="12"/>
  <c r="D147" i="12" l="1"/>
  <c r="J148" i="12"/>
  <c r="J149" i="12" l="1"/>
  <c r="D148" i="12"/>
  <c r="J150" i="12" l="1"/>
  <c r="D149" i="12"/>
  <c r="J151" i="12" l="1"/>
  <c r="D150" i="12"/>
  <c r="J152" i="12" l="1"/>
  <c r="D151" i="12"/>
  <c r="J153" i="12" l="1"/>
  <c r="D152" i="12"/>
  <c r="J154" i="12" l="1"/>
  <c r="D153" i="12"/>
  <c r="J155" i="12" l="1"/>
  <c r="D154" i="12"/>
  <c r="J156" i="12" l="1"/>
  <c r="D155" i="12"/>
  <c r="J157" i="12" l="1"/>
  <c r="D156" i="12"/>
  <c r="J158" i="12" l="1"/>
  <c r="D157" i="12"/>
  <c r="J159" i="12" l="1"/>
  <c r="D158" i="12"/>
  <c r="J160" i="12" l="1"/>
  <c r="D159" i="12"/>
  <c r="J161" i="12" l="1"/>
  <c r="D160" i="12"/>
  <c r="J162" i="12" l="1"/>
  <c r="D161" i="12"/>
  <c r="J163" i="12" l="1"/>
  <c r="D162" i="12"/>
  <c r="J164" i="12" l="1"/>
  <c r="D163" i="12"/>
  <c r="J165" i="12" l="1"/>
  <c r="D164" i="12"/>
  <c r="J166" i="12" l="1"/>
  <c r="D165" i="12"/>
  <c r="J167" i="12" l="1"/>
  <c r="D166" i="12"/>
  <c r="J168" i="12" l="1"/>
  <c r="D167" i="12"/>
  <c r="J169" i="12" l="1"/>
  <c r="D168" i="12"/>
  <c r="J170" i="12" l="1"/>
  <c r="D169" i="12"/>
  <c r="J171" i="12" l="1"/>
  <c r="D170" i="12"/>
  <c r="J172" i="12" l="1"/>
  <c r="D171" i="12"/>
  <c r="J173" i="12" l="1"/>
  <c r="D172" i="12"/>
  <c r="J174" i="12" l="1"/>
  <c r="D173" i="12"/>
  <c r="J175" i="12" l="1"/>
  <c r="D174" i="12"/>
  <c r="D175" i="12" l="1"/>
  <c r="J176" i="12"/>
  <c r="J177" i="12" l="1"/>
  <c r="D176" i="12"/>
  <c r="J178" i="12" l="1"/>
  <c r="D177" i="12"/>
  <c r="J179" i="12" l="1"/>
  <c r="D178" i="12"/>
  <c r="J180" i="12" l="1"/>
  <c r="D179" i="12"/>
  <c r="J181" i="12" l="1"/>
  <c r="D180" i="12"/>
  <c r="J182" i="12" l="1"/>
  <c r="D181" i="12"/>
  <c r="J183" i="12" l="1"/>
  <c r="D182" i="12"/>
  <c r="J184" i="12" l="1"/>
  <c r="D183" i="12"/>
  <c r="J185" i="12" l="1"/>
  <c r="D184" i="12"/>
  <c r="J186" i="12" l="1"/>
  <c r="D185" i="12"/>
  <c r="J187" i="12" l="1"/>
  <c r="D186" i="12"/>
  <c r="J188" i="12" l="1"/>
  <c r="D187" i="12"/>
  <c r="J189" i="12" l="1"/>
  <c r="D188" i="12"/>
  <c r="J190" i="12" l="1"/>
  <c r="D189" i="12"/>
  <c r="J191" i="12" l="1"/>
  <c r="D190" i="12"/>
  <c r="D191" i="12" l="1"/>
  <c r="J192" i="12"/>
  <c r="J193" i="12" l="1"/>
  <c r="D192" i="12"/>
  <c r="J194" i="12" l="1"/>
  <c r="D193" i="12"/>
  <c r="J195" i="12" l="1"/>
  <c r="D194" i="12"/>
  <c r="J196" i="12" l="1"/>
  <c r="D195" i="12"/>
  <c r="J197" i="12" l="1"/>
  <c r="D196" i="12"/>
  <c r="J198" i="12" l="1"/>
  <c r="D197" i="12"/>
  <c r="J199" i="12" l="1"/>
  <c r="D198" i="12"/>
  <c r="D199" i="12" l="1"/>
  <c r="J200" i="12"/>
  <c r="J201" i="12" l="1"/>
  <c r="D200" i="12"/>
  <c r="J202" i="12" l="1"/>
  <c r="D201" i="12"/>
  <c r="D202" i="12" l="1"/>
  <c r="J203" i="12"/>
  <c r="D203" i="12" l="1"/>
  <c r="J204" i="12"/>
  <c r="D204" i="12" l="1"/>
  <c r="J205" i="12"/>
  <c r="D205" i="12" l="1"/>
  <c r="J206" i="12"/>
  <c r="D206" i="12" l="1"/>
  <c r="E203" i="12" s="1"/>
  <c r="E204" i="12" l="1"/>
  <c r="E200" i="12"/>
  <c r="E205" i="12"/>
  <c r="E206" i="12"/>
  <c r="E18" i="12"/>
  <c r="E13" i="12"/>
  <c r="E17" i="12"/>
  <c r="E16" i="12"/>
  <c r="E14" i="12"/>
  <c r="E15" i="12"/>
  <c r="E8" i="12"/>
  <c r="E12" i="12"/>
  <c r="E11" i="12"/>
  <c r="E9" i="12"/>
  <c r="E20" i="12"/>
  <c r="E22" i="12"/>
  <c r="E7" i="12"/>
  <c r="E19" i="12"/>
  <c r="E10" i="12"/>
  <c r="E24" i="12"/>
  <c r="E21" i="12"/>
  <c r="E23" i="12"/>
  <c r="E26" i="12"/>
  <c r="E25" i="12"/>
  <c r="E28" i="12"/>
  <c r="E30" i="12"/>
  <c r="E27" i="12"/>
  <c r="E32" i="12"/>
  <c r="E29" i="12"/>
  <c r="E34" i="12"/>
  <c r="E31" i="12"/>
  <c r="E33" i="12"/>
  <c r="E36" i="12"/>
  <c r="E38" i="12"/>
  <c r="E35" i="12"/>
  <c r="E37" i="12"/>
  <c r="E40" i="12"/>
  <c r="E42" i="12"/>
  <c r="E39" i="12"/>
  <c r="E44" i="12"/>
  <c r="E41" i="12"/>
  <c r="E43" i="12"/>
  <c r="E46" i="12"/>
  <c r="E48" i="12"/>
  <c r="E45" i="12"/>
  <c r="E50" i="12"/>
  <c r="E47" i="12"/>
  <c r="E52" i="12"/>
  <c r="E51" i="12"/>
  <c r="E49" i="12"/>
  <c r="E54" i="12"/>
  <c r="E55" i="12"/>
  <c r="E56" i="12"/>
  <c r="E53" i="12"/>
  <c r="E57" i="12"/>
  <c r="E58" i="12"/>
  <c r="E59" i="12"/>
  <c r="E60" i="12"/>
  <c r="E61" i="12"/>
  <c r="E64" i="12"/>
  <c r="E62" i="12"/>
  <c r="E63" i="12"/>
  <c r="E66" i="12"/>
  <c r="E65" i="12"/>
  <c r="E69" i="12"/>
  <c r="E68" i="12"/>
  <c r="E67" i="12"/>
  <c r="E71" i="12"/>
  <c r="E72" i="12"/>
  <c r="E70" i="12"/>
  <c r="E74" i="12"/>
  <c r="E75" i="12"/>
  <c r="E73" i="12"/>
  <c r="E76" i="12"/>
  <c r="E77" i="12"/>
  <c r="E78" i="12"/>
  <c r="E80" i="12"/>
  <c r="E79" i="12"/>
  <c r="E82" i="12"/>
  <c r="E81" i="12"/>
  <c r="E84" i="12"/>
  <c r="E86" i="12"/>
  <c r="E83" i="12"/>
  <c r="E85" i="12"/>
  <c r="E88" i="12"/>
  <c r="E87" i="12"/>
  <c r="E90" i="12"/>
  <c r="E89" i="12"/>
  <c r="E92" i="12"/>
  <c r="E91" i="12"/>
  <c r="E94" i="12"/>
  <c r="E98" i="12"/>
  <c r="E93" i="12"/>
  <c r="E96" i="12"/>
  <c r="E95" i="12"/>
  <c r="E99" i="12"/>
  <c r="E100" i="12"/>
  <c r="E101" i="12"/>
  <c r="E97" i="12"/>
  <c r="E102" i="12"/>
  <c r="E103" i="12"/>
  <c r="E104" i="12"/>
  <c r="E106" i="12"/>
  <c r="E105" i="12"/>
  <c r="E107" i="12"/>
  <c r="E109" i="12"/>
  <c r="E108" i="12"/>
  <c r="E111" i="12"/>
  <c r="E110" i="12"/>
  <c r="E113" i="12"/>
  <c r="E112" i="12"/>
  <c r="E114" i="12"/>
  <c r="E117" i="12"/>
  <c r="E115" i="12"/>
  <c r="E116" i="12"/>
  <c r="E119" i="12"/>
  <c r="E118" i="12"/>
  <c r="E121" i="12"/>
  <c r="E120" i="12"/>
  <c r="E122" i="12"/>
  <c r="E123" i="12"/>
  <c r="E124" i="12"/>
  <c r="E126" i="12"/>
  <c r="E125" i="12"/>
  <c r="E127" i="12"/>
  <c r="E130" i="12"/>
  <c r="E128" i="12"/>
  <c r="E129" i="12"/>
  <c r="E131" i="12"/>
  <c r="E132" i="12"/>
  <c r="E136" i="12"/>
  <c r="E133" i="12"/>
  <c r="E135" i="12"/>
  <c r="E134" i="12"/>
  <c r="E137" i="12"/>
  <c r="E138" i="12"/>
  <c r="E139" i="12"/>
  <c r="E141" i="12"/>
  <c r="E143" i="12"/>
  <c r="E140" i="12"/>
  <c r="E144" i="12"/>
  <c r="E142" i="12"/>
  <c r="E146" i="12"/>
  <c r="E148" i="12"/>
  <c r="E145" i="12"/>
  <c r="E149" i="12"/>
  <c r="E150" i="12"/>
  <c r="E147" i="12"/>
  <c r="E151" i="12"/>
  <c r="E152" i="12"/>
  <c r="E155" i="12"/>
  <c r="E153" i="12"/>
  <c r="E154" i="12"/>
  <c r="E156" i="12"/>
  <c r="E159" i="12"/>
  <c r="E157" i="12"/>
  <c r="E160" i="12"/>
  <c r="E158" i="12"/>
  <c r="E161" i="12"/>
  <c r="E164" i="12"/>
  <c r="E162" i="12"/>
  <c r="E166" i="12"/>
  <c r="E163" i="12"/>
  <c r="E165" i="12"/>
  <c r="E170" i="12"/>
  <c r="E167" i="12"/>
  <c r="E168" i="12"/>
  <c r="E169" i="12"/>
  <c r="E171" i="12"/>
  <c r="E172" i="12"/>
  <c r="E173" i="12"/>
  <c r="E174" i="12"/>
  <c r="E175" i="12"/>
  <c r="E177" i="12"/>
  <c r="E176" i="12"/>
  <c r="E178" i="12"/>
  <c r="E179" i="12"/>
  <c r="E180" i="12"/>
  <c r="E182" i="12"/>
  <c r="E181" i="12"/>
  <c r="E183" i="12"/>
  <c r="E184" i="12"/>
  <c r="E187" i="12"/>
  <c r="E185" i="12"/>
  <c r="E188" i="12"/>
  <c r="E191" i="12"/>
  <c r="E186" i="12"/>
  <c r="E189" i="12"/>
  <c r="E193" i="12"/>
  <c r="E190" i="12"/>
  <c r="E194" i="12"/>
  <c r="E192" i="12"/>
  <c r="E196" i="12"/>
  <c r="E197" i="12"/>
  <c r="E198" i="12"/>
  <c r="E195" i="12"/>
  <c r="E199" i="12"/>
  <c r="E201" i="12"/>
  <c r="E202"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Jeremy</author>
  </authors>
  <commentList>
    <comment ref="I6" authorId="0" shapeId="0" xr:uid="{00000000-0006-0000-0300-000001000000}">
      <text>
        <r>
          <rPr>
            <b/>
            <sz val="9"/>
            <color indexed="81"/>
            <rFont val="Tahoma"/>
            <family val="2"/>
          </rPr>
          <t>m = measured
i = imputed (i.e. estimate)</t>
        </r>
      </text>
    </comment>
    <comment ref="M6" authorId="0" shapeId="0" xr:uid="{00000000-0006-0000-0300-000002000000}">
      <text>
        <r>
          <rPr>
            <b/>
            <sz val="9"/>
            <color indexed="81"/>
            <rFont val="Tahoma"/>
            <family val="2"/>
          </rPr>
          <t>m = measured
i = imputed (i.e. estimate)</t>
        </r>
      </text>
    </comment>
    <comment ref="Q6" authorId="0" shapeId="0" xr:uid="{00000000-0006-0000-0300-000003000000}">
      <text>
        <r>
          <rPr>
            <b/>
            <sz val="9"/>
            <color indexed="81"/>
            <rFont val="Tahoma"/>
            <family val="2"/>
          </rPr>
          <t>m = measured
i = imputed (i.e. estimate)</t>
        </r>
      </text>
    </comment>
    <comment ref="U6" authorId="0" shapeId="0" xr:uid="{00000000-0006-0000-0300-000004000000}">
      <text>
        <r>
          <rPr>
            <b/>
            <sz val="9"/>
            <color indexed="81"/>
            <rFont val="Tahoma"/>
            <family val="2"/>
          </rPr>
          <t>m = measured
i = imputed (i.e. estimate)</t>
        </r>
      </text>
    </comment>
    <comment ref="Y6" authorId="0" shapeId="0" xr:uid="{00000000-0006-0000-0300-000005000000}">
      <text>
        <r>
          <rPr>
            <b/>
            <sz val="9"/>
            <color indexed="81"/>
            <rFont val="Tahoma"/>
            <family val="2"/>
          </rPr>
          <t>m = measured
i = imputed (i.e. estimate)</t>
        </r>
      </text>
    </comment>
    <comment ref="AC6" authorId="0" shapeId="0" xr:uid="{00000000-0006-0000-0300-000006000000}">
      <text>
        <r>
          <rPr>
            <b/>
            <sz val="9"/>
            <color indexed="81"/>
            <rFont val="Tahoma"/>
            <family val="2"/>
          </rPr>
          <t>m = measured
i = imputed (i.e. estimate)</t>
        </r>
      </text>
    </comment>
    <comment ref="AG6" authorId="0" shapeId="0" xr:uid="{00000000-0006-0000-0300-000007000000}">
      <text>
        <r>
          <rPr>
            <b/>
            <sz val="9"/>
            <color indexed="81"/>
            <rFont val="Tahoma"/>
            <family val="2"/>
          </rPr>
          <t>m = measured
i = imputed (i.e. estimate)</t>
        </r>
      </text>
    </comment>
    <comment ref="AK6" authorId="0" shapeId="0" xr:uid="{00000000-0006-0000-0300-000008000000}">
      <text>
        <r>
          <rPr>
            <b/>
            <sz val="9"/>
            <color indexed="81"/>
            <rFont val="Tahoma"/>
            <family val="2"/>
          </rPr>
          <t>m = measured
i = imputed (i.e. estimate)</t>
        </r>
      </text>
    </comment>
    <comment ref="AO6" authorId="0" shapeId="0" xr:uid="{00000000-0006-0000-0300-000009000000}">
      <text>
        <r>
          <rPr>
            <b/>
            <sz val="9"/>
            <color indexed="81"/>
            <rFont val="Tahoma"/>
            <family val="2"/>
          </rPr>
          <t>m = measured
i = imputed (i.e. estimate)</t>
        </r>
      </text>
    </comment>
    <comment ref="AS6" authorId="0" shapeId="0" xr:uid="{00000000-0006-0000-0300-00000A000000}">
      <text>
        <r>
          <rPr>
            <b/>
            <sz val="9"/>
            <color indexed="81"/>
            <rFont val="Tahoma"/>
            <family val="2"/>
          </rPr>
          <t>m = measured
i = imputed (i.e. estimate)</t>
        </r>
      </text>
    </comment>
    <comment ref="AW6" authorId="0" shapeId="0" xr:uid="{00000000-0006-0000-0300-00000B000000}">
      <text>
        <r>
          <rPr>
            <b/>
            <sz val="9"/>
            <color indexed="81"/>
            <rFont val="Tahoma"/>
            <family val="2"/>
          </rPr>
          <t>m = measured
i = imputed (i.e. estimate)</t>
        </r>
      </text>
    </comment>
    <comment ref="BA6" authorId="0" shapeId="0" xr:uid="{00000000-0006-0000-0300-00000C000000}">
      <text>
        <r>
          <rPr>
            <b/>
            <sz val="9"/>
            <color indexed="81"/>
            <rFont val="Tahoma"/>
            <family val="2"/>
          </rPr>
          <t>m = measured
i = imputed (i.e. estimate)</t>
        </r>
      </text>
    </comment>
    <comment ref="BE6" authorId="0" shapeId="0" xr:uid="{00000000-0006-0000-0300-00000D000000}">
      <text>
        <r>
          <rPr>
            <b/>
            <sz val="9"/>
            <color indexed="81"/>
            <rFont val="Tahoma"/>
            <family val="2"/>
          </rPr>
          <t>m = measured
i = imputed (i.e. estimate)</t>
        </r>
      </text>
    </comment>
    <comment ref="BI6" authorId="0" shapeId="0" xr:uid="{00000000-0006-0000-0300-00000E000000}">
      <text>
        <r>
          <rPr>
            <b/>
            <sz val="9"/>
            <color indexed="81"/>
            <rFont val="Tahoma"/>
            <family val="2"/>
          </rPr>
          <t>m = measured
i = imputed (i.e. estimate)</t>
        </r>
      </text>
    </comment>
    <comment ref="BM6" authorId="0" shapeId="0" xr:uid="{00000000-0006-0000-0300-00000F000000}">
      <text>
        <r>
          <rPr>
            <b/>
            <sz val="9"/>
            <color indexed="81"/>
            <rFont val="Tahoma"/>
            <family val="2"/>
          </rPr>
          <t>m = measured
i = imputed (i.e. estimate)</t>
        </r>
      </text>
    </comment>
    <comment ref="BQ6" authorId="0" shapeId="0" xr:uid="{00000000-0006-0000-0300-000010000000}">
      <text>
        <r>
          <rPr>
            <b/>
            <sz val="9"/>
            <color indexed="81"/>
            <rFont val="Tahoma"/>
            <family val="2"/>
          </rPr>
          <t>m = measured
i = imputed (i.e. estimate)</t>
        </r>
      </text>
    </comment>
    <comment ref="BU6" authorId="0" shapeId="0" xr:uid="{00000000-0006-0000-0300-000011000000}">
      <text>
        <r>
          <rPr>
            <b/>
            <sz val="9"/>
            <color indexed="81"/>
            <rFont val="Tahoma"/>
            <family val="2"/>
          </rPr>
          <t>m = measured
i = imputed (i.e. estimate)</t>
        </r>
      </text>
    </comment>
    <comment ref="BY6" authorId="0" shapeId="0" xr:uid="{00000000-0006-0000-0300-000012000000}">
      <text>
        <r>
          <rPr>
            <b/>
            <sz val="9"/>
            <color indexed="81"/>
            <rFont val="Tahoma"/>
            <family val="2"/>
          </rPr>
          <t>m = measured
i = imputed (i.e. estimate)</t>
        </r>
      </text>
    </comment>
    <comment ref="CC6" authorId="0" shapeId="0" xr:uid="{00000000-0006-0000-0300-000013000000}">
      <text>
        <r>
          <rPr>
            <b/>
            <sz val="9"/>
            <color indexed="81"/>
            <rFont val="Tahoma"/>
            <family val="2"/>
          </rPr>
          <t>m = measured
i = imputed (i.e. estimate)</t>
        </r>
      </text>
    </comment>
    <comment ref="CG6" authorId="0" shapeId="0" xr:uid="{00000000-0006-0000-0300-000014000000}">
      <text>
        <r>
          <rPr>
            <b/>
            <sz val="9"/>
            <color indexed="81"/>
            <rFont val="Tahoma"/>
            <family val="2"/>
          </rPr>
          <t>m = measured
i = imputed (i.e. estimate)</t>
        </r>
      </text>
    </comment>
    <comment ref="CK6" authorId="0" shapeId="0" xr:uid="{00000000-0006-0000-0300-000015000000}">
      <text>
        <r>
          <rPr>
            <b/>
            <sz val="9"/>
            <color indexed="81"/>
            <rFont val="Tahoma"/>
            <family val="2"/>
          </rPr>
          <t>m = measured
i = imputed (i.e. estimate)</t>
        </r>
      </text>
    </comment>
    <comment ref="CO6" authorId="0" shapeId="0" xr:uid="{00000000-0006-0000-0300-000016000000}">
      <text>
        <r>
          <rPr>
            <b/>
            <sz val="9"/>
            <color indexed="81"/>
            <rFont val="Tahoma"/>
            <family val="2"/>
          </rPr>
          <t>m = measured
i = imputed (i.e. estimate)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Jeremy</author>
  </authors>
  <commentList>
    <comment ref="J4" authorId="0" shapeId="0" xr:uid="{00000000-0006-0000-0900-000001000000}">
      <text>
        <r>
          <rPr>
            <b/>
            <sz val="9"/>
            <color indexed="81"/>
            <rFont val="Tahoma"/>
            <family val="2"/>
          </rPr>
          <t>m = measured
i = imputed (i.e. estimate)</t>
        </r>
      </text>
    </comment>
  </commentList>
</comments>
</file>

<file path=xl/sharedStrings.xml><?xml version="1.0" encoding="utf-8"?>
<sst xmlns="http://schemas.openxmlformats.org/spreadsheetml/2006/main" count="14165" uniqueCount="1446">
  <si>
    <t>Country</t>
  </si>
  <si>
    <t>Year</t>
  </si>
  <si>
    <t>Indicator</t>
  </si>
  <si>
    <t>Rank</t>
  </si>
  <si>
    <t>m/i</t>
  </si>
  <si>
    <t>m</t>
  </si>
  <si>
    <t>i</t>
  </si>
  <si>
    <t>Value</t>
  </si>
  <si>
    <t>Sierra Leone</t>
  </si>
  <si>
    <t>Lesotho</t>
  </si>
  <si>
    <t>Zimbabwe</t>
  </si>
  <si>
    <t>Chad</t>
  </si>
  <si>
    <t>Zambia</t>
  </si>
  <si>
    <t>Central African Republic</t>
  </si>
  <si>
    <t>Guinea-Bissau</t>
  </si>
  <si>
    <t>Mozambique</t>
  </si>
  <si>
    <t>Swaziland</t>
  </si>
  <si>
    <t>Uganda</t>
  </si>
  <si>
    <t>Burkina Faso</t>
  </si>
  <si>
    <t>Burundi</t>
  </si>
  <si>
    <t>Mali</t>
  </si>
  <si>
    <t>Nigeria</t>
  </si>
  <si>
    <t>Malawi</t>
  </si>
  <si>
    <t>Rwanda</t>
  </si>
  <si>
    <t>Niger</t>
  </si>
  <si>
    <t>Cameroon</t>
  </si>
  <si>
    <t>Democratic Republic of the Congo</t>
  </si>
  <si>
    <t>Somalia</t>
  </si>
  <si>
    <t>Angola</t>
  </si>
  <si>
    <t>Equatorial Guinea</t>
  </si>
  <si>
    <t>Guinea</t>
  </si>
  <si>
    <t>Kenya</t>
  </si>
  <si>
    <t>South Africa</t>
  </si>
  <si>
    <t>Congo</t>
  </si>
  <si>
    <t>Botswana</t>
  </si>
  <si>
    <t>Djibouti</t>
  </si>
  <si>
    <t>Liberia</t>
  </si>
  <si>
    <t>Myanmar</t>
  </si>
  <si>
    <t>Benin</t>
  </si>
  <si>
    <t>Ethiopia</t>
  </si>
  <si>
    <t>Ghana</t>
  </si>
  <si>
    <t>Marshall Islands</t>
  </si>
  <si>
    <t>Mauritania</t>
  </si>
  <si>
    <t>Sudan</t>
  </si>
  <si>
    <t>Togo</t>
  </si>
  <si>
    <t>Gabon</t>
  </si>
  <si>
    <t>Gambia</t>
  </si>
  <si>
    <t>Madagascar</t>
  </si>
  <si>
    <t>Namibia</t>
  </si>
  <si>
    <t>Senegal</t>
  </si>
  <si>
    <t>Guyana</t>
  </si>
  <si>
    <t>Cambodia</t>
  </si>
  <si>
    <t>Lao People's Democratic Republic</t>
  </si>
  <si>
    <t>Nauru</t>
  </si>
  <si>
    <t>Sao Tome and Principe</t>
  </si>
  <si>
    <t>Timor-Leste</t>
  </si>
  <si>
    <t>Cote d'Ivoire</t>
  </si>
  <si>
    <t>Haiti</t>
  </si>
  <si>
    <t>Occupied Palestinian Territory</t>
  </si>
  <si>
    <t>Bhutan</t>
  </si>
  <si>
    <t>Eritrea</t>
  </si>
  <si>
    <t>Iraq</t>
  </si>
  <si>
    <t>Nepal</t>
  </si>
  <si>
    <t>Pakistan</t>
  </si>
  <si>
    <t>Papua New Guinea</t>
  </si>
  <si>
    <t>Turkmenistan</t>
  </si>
  <si>
    <t>Bangladesh</t>
  </si>
  <si>
    <t>India</t>
  </si>
  <si>
    <t>Kazakhstan</t>
  </si>
  <si>
    <t>Mongolia</t>
  </si>
  <si>
    <t>Yemen</t>
  </si>
  <si>
    <t>Comoros</t>
  </si>
  <si>
    <t>Kiribati</t>
  </si>
  <si>
    <t>Tuvalu</t>
  </si>
  <si>
    <t>Bolivia (Plurinational State of)</t>
  </si>
  <si>
    <t>Democratic People's Republic of Korea</t>
  </si>
  <si>
    <t>Kyrgyzstan</t>
  </si>
  <si>
    <t>Russian Federation</t>
  </si>
  <si>
    <t>Solomon Islands</t>
  </si>
  <si>
    <t>Tajikistan</t>
  </si>
  <si>
    <t>Azerbaijan</t>
  </si>
  <si>
    <t>Belize</t>
  </si>
  <si>
    <t>Egypt</t>
  </si>
  <si>
    <t>Grenada</t>
  </si>
  <si>
    <t>Indonesia</t>
  </si>
  <si>
    <t>Samoa</t>
  </si>
  <si>
    <t>Ukraine</t>
  </si>
  <si>
    <t>Uzbekistan</t>
  </si>
  <si>
    <t>Armenia</t>
  </si>
  <si>
    <t>Fiji</t>
  </si>
  <si>
    <t>Guatemala</t>
  </si>
  <si>
    <t>Micronesia (Federated States of)</t>
  </si>
  <si>
    <t>Republic of Moldova</t>
  </si>
  <si>
    <t>Suriname</t>
  </si>
  <si>
    <t>Trinidad and Tobago</t>
  </si>
  <si>
    <t>Vanuatu</t>
  </si>
  <si>
    <t>Belarus</t>
  </si>
  <si>
    <t>Cape Verde</t>
  </si>
  <si>
    <t>Lebanon</t>
  </si>
  <si>
    <t>Saint Vincent and the Grenadines</t>
  </si>
  <si>
    <t>Thailand</t>
  </si>
  <si>
    <t>Tonga</t>
  </si>
  <si>
    <t>Algeria</t>
  </si>
  <si>
    <t>Honduras</t>
  </si>
  <si>
    <t>Latvia</t>
  </si>
  <si>
    <t>Lithuania</t>
  </si>
  <si>
    <t>Philippines</t>
  </si>
  <si>
    <t>Saudi Arabia</t>
  </si>
  <si>
    <t>Seychelles</t>
  </si>
  <si>
    <t>Sri Lanka</t>
  </si>
  <si>
    <t>Montserrat</t>
  </si>
  <si>
    <t>Albania</t>
  </si>
  <si>
    <t>Dominican Republic</t>
  </si>
  <si>
    <t>El Salvador</t>
  </si>
  <si>
    <t>Georgia</t>
  </si>
  <si>
    <t>Jamaica</t>
  </si>
  <si>
    <t>Jordan</t>
  </si>
  <si>
    <t>Malaysia</t>
  </si>
  <si>
    <t>Morocco</t>
  </si>
  <si>
    <t>Palau</t>
  </si>
  <si>
    <t>Saint Kitts and Nevis</t>
  </si>
  <si>
    <t>Syrian Arab Republic</t>
  </si>
  <si>
    <t>Viet Nam</t>
  </si>
  <si>
    <t>Libya</t>
  </si>
  <si>
    <t>Brazil</t>
  </si>
  <si>
    <t>Bulgaria</t>
  </si>
  <si>
    <t>Cook Islands</t>
  </si>
  <si>
    <t>Ecuador</t>
  </si>
  <si>
    <t>Estonia</t>
  </si>
  <si>
    <t>Hungary</t>
  </si>
  <si>
    <t>Maldives</t>
  </si>
  <si>
    <t>Mauritius</t>
  </si>
  <si>
    <t>Nicaragua</t>
  </si>
  <si>
    <t>Romania</t>
  </si>
  <si>
    <t>Serbia</t>
  </si>
  <si>
    <t>Turkey</t>
  </si>
  <si>
    <t>Antigua and Barbuda</t>
  </si>
  <si>
    <t>Bahamas</t>
  </si>
  <si>
    <t>Dominica</t>
  </si>
  <si>
    <t>Montenegro</t>
  </si>
  <si>
    <t>Oman</t>
  </si>
  <si>
    <t>Paraguay</t>
  </si>
  <si>
    <t>The former Yugoslav Republic of Macedonia</t>
  </si>
  <si>
    <t>Tunisia</t>
  </si>
  <si>
    <t>Argentina</t>
  </si>
  <si>
    <t>Bahrain</t>
  </si>
  <si>
    <t>Bosnia and Herzegovina</t>
  </si>
  <si>
    <t>Colombia</t>
  </si>
  <si>
    <t>Poland</t>
  </si>
  <si>
    <t>Saint Lucia</t>
  </si>
  <si>
    <t>Slovakia</t>
  </si>
  <si>
    <t>Uruguay</t>
  </si>
  <si>
    <t>Venezuela (Bolivarian Republic of)</t>
  </si>
  <si>
    <t>Anguilla</t>
  </si>
  <si>
    <t>Barbados</t>
  </si>
  <si>
    <t>Brunei Darussalam</t>
  </si>
  <si>
    <t>Croatia</t>
  </si>
  <si>
    <t>Mexico</t>
  </si>
  <si>
    <t>Panama</t>
  </si>
  <si>
    <t>Peru</t>
  </si>
  <si>
    <t>Qatar</t>
  </si>
  <si>
    <t>Czech Republic</t>
  </si>
  <si>
    <t>Turks and Caicos Islands</t>
  </si>
  <si>
    <t>French Polynesia</t>
  </si>
  <si>
    <t>Puerto Rico</t>
  </si>
  <si>
    <t>Aruba</t>
  </si>
  <si>
    <t>Chile</t>
  </si>
  <si>
    <t>Cuba</t>
  </si>
  <si>
    <t>Denmark</t>
  </si>
  <si>
    <t>Kuwait</t>
  </si>
  <si>
    <t>Slovenia</t>
  </si>
  <si>
    <t>United Arab Emirates</t>
  </si>
  <si>
    <t>United States of America</t>
  </si>
  <si>
    <t>Costa Rica</t>
  </si>
  <si>
    <t>Finland</t>
  </si>
  <si>
    <t>Portugal</t>
  </si>
  <si>
    <t>Republic of Korea</t>
  </si>
  <si>
    <t>Greenland</t>
  </si>
  <si>
    <t>New Caledonia</t>
  </si>
  <si>
    <t>Austria</t>
  </si>
  <si>
    <t>Belgium</t>
  </si>
  <si>
    <t>Cyprus</t>
  </si>
  <si>
    <t>Germany</t>
  </si>
  <si>
    <t>Greece</t>
  </si>
  <si>
    <t>Ireland</t>
  </si>
  <si>
    <t>Luxembourg</t>
  </si>
  <si>
    <t>Malta</t>
  </si>
  <si>
    <t>Netherlands</t>
  </si>
  <si>
    <t>British Virgin Islands</t>
  </si>
  <si>
    <t>United Kingdom of Great Britain and Northern Ireland</t>
  </si>
  <si>
    <t>Andorra</t>
  </si>
  <si>
    <t>Canada</t>
  </si>
  <si>
    <t>France</t>
  </si>
  <si>
    <t>Israel</t>
  </si>
  <si>
    <t>Monaco</t>
  </si>
  <si>
    <t>New Zealand</t>
  </si>
  <si>
    <t>Norway</t>
  </si>
  <si>
    <t>Singapore</t>
  </si>
  <si>
    <t>Spain</t>
  </si>
  <si>
    <t>Sweden</t>
  </si>
  <si>
    <t>Australia</t>
  </si>
  <si>
    <t>Iceland</t>
  </si>
  <si>
    <t>Italy</t>
  </si>
  <si>
    <t>San Marino</t>
  </si>
  <si>
    <t>Switzerland</t>
  </si>
  <si>
    <t>Cayman Islands</t>
  </si>
  <si>
    <t>Japan</t>
  </si>
  <si>
    <t>Bermuda</t>
  </si>
  <si>
    <t>Liechtenstein</t>
  </si>
  <si>
    <t>Afghanistan</t>
  </si>
  <si>
    <t>United Republic of Tanzania</t>
  </si>
  <si>
    <t>Iran (Islamic Republic of)</t>
  </si>
  <si>
    <t>China</t>
  </si>
  <si>
    <t>Mean years of schooling</t>
  </si>
  <si>
    <t>i/m</t>
  </si>
  <si>
    <t>Health</t>
  </si>
  <si>
    <t>Education</t>
  </si>
  <si>
    <t>WSS</t>
  </si>
  <si>
    <t>Employment</t>
  </si>
  <si>
    <t>Geographic reference</t>
  </si>
  <si>
    <t>UN Country Code</t>
  </si>
  <si>
    <t>ISO 3166-1-alpha-2 code</t>
  </si>
  <si>
    <t>004</t>
  </si>
  <si>
    <t>AF</t>
  </si>
  <si>
    <t>008</t>
  </si>
  <si>
    <t>AL</t>
  </si>
  <si>
    <t>012</t>
  </si>
  <si>
    <t>DZ</t>
  </si>
  <si>
    <t>020</t>
  </si>
  <si>
    <t>AD</t>
  </si>
  <si>
    <t>024</t>
  </si>
  <si>
    <t>AO</t>
  </si>
  <si>
    <t>660</t>
  </si>
  <si>
    <t>AI</t>
  </si>
  <si>
    <t>028</t>
  </si>
  <si>
    <t>AG</t>
  </si>
  <si>
    <t>032</t>
  </si>
  <si>
    <t>AR</t>
  </si>
  <si>
    <t>051</t>
  </si>
  <si>
    <t>AM</t>
  </si>
  <si>
    <t>533</t>
  </si>
  <si>
    <t>AW</t>
  </si>
  <si>
    <t>036</t>
  </si>
  <si>
    <t>AU</t>
  </si>
  <si>
    <t>040</t>
  </si>
  <si>
    <t>AT</t>
  </si>
  <si>
    <t>031</t>
  </si>
  <si>
    <t>AZ</t>
  </si>
  <si>
    <t>044</t>
  </si>
  <si>
    <t>BS</t>
  </si>
  <si>
    <t>048</t>
  </si>
  <si>
    <t>BH</t>
  </si>
  <si>
    <t>050</t>
  </si>
  <si>
    <t>BD</t>
  </si>
  <si>
    <t>052</t>
  </si>
  <si>
    <t>BB</t>
  </si>
  <si>
    <t>112</t>
  </si>
  <si>
    <t>BY</t>
  </si>
  <si>
    <t>056</t>
  </si>
  <si>
    <t>BE</t>
  </si>
  <si>
    <t>084</t>
  </si>
  <si>
    <t>BZ</t>
  </si>
  <si>
    <t>204</t>
  </si>
  <si>
    <t>BJ</t>
  </si>
  <si>
    <t>060</t>
  </si>
  <si>
    <t>BM</t>
  </si>
  <si>
    <t>064</t>
  </si>
  <si>
    <t>BT</t>
  </si>
  <si>
    <t>068</t>
  </si>
  <si>
    <t>BO</t>
  </si>
  <si>
    <t>070</t>
  </si>
  <si>
    <t>BA</t>
  </si>
  <si>
    <t>072</t>
  </si>
  <si>
    <t>BW</t>
  </si>
  <si>
    <t>076</t>
  </si>
  <si>
    <t>BR</t>
  </si>
  <si>
    <t>092</t>
  </si>
  <si>
    <t>VG</t>
  </si>
  <si>
    <t>096</t>
  </si>
  <si>
    <t>BN</t>
  </si>
  <si>
    <t>100</t>
  </si>
  <si>
    <t>BG</t>
  </si>
  <si>
    <t>854</t>
  </si>
  <si>
    <t>BF</t>
  </si>
  <si>
    <t>108</t>
  </si>
  <si>
    <t>BI</t>
  </si>
  <si>
    <t>116</t>
  </si>
  <si>
    <t>KH</t>
  </si>
  <si>
    <t>120</t>
  </si>
  <si>
    <t>CM</t>
  </si>
  <si>
    <t>124</t>
  </si>
  <si>
    <t>CA</t>
  </si>
  <si>
    <t>132</t>
  </si>
  <si>
    <t>CV</t>
  </si>
  <si>
    <t>136</t>
  </si>
  <si>
    <t>KY</t>
  </si>
  <si>
    <t>140</t>
  </si>
  <si>
    <t>CF</t>
  </si>
  <si>
    <t>148</t>
  </si>
  <si>
    <t>TD</t>
  </si>
  <si>
    <t>152</t>
  </si>
  <si>
    <t>CL</t>
  </si>
  <si>
    <t>170</t>
  </si>
  <si>
    <t>CO</t>
  </si>
  <si>
    <t>174</t>
  </si>
  <si>
    <t>KM</t>
  </si>
  <si>
    <t>178</t>
  </si>
  <si>
    <t>CG</t>
  </si>
  <si>
    <t>184</t>
  </si>
  <si>
    <t>CK</t>
  </si>
  <si>
    <t>188</t>
  </si>
  <si>
    <t>CR</t>
  </si>
  <si>
    <t>384</t>
  </si>
  <si>
    <t>CI</t>
  </si>
  <si>
    <t>191</t>
  </si>
  <si>
    <t>HR</t>
  </si>
  <si>
    <t>192</t>
  </si>
  <si>
    <t>CU</t>
  </si>
  <si>
    <t>196</t>
  </si>
  <si>
    <t>CY</t>
  </si>
  <si>
    <t>203</t>
  </si>
  <si>
    <t>CZ</t>
  </si>
  <si>
    <t>408</t>
  </si>
  <si>
    <t>KP</t>
  </si>
  <si>
    <t>180</t>
  </si>
  <si>
    <t>CD</t>
  </si>
  <si>
    <t>208</t>
  </si>
  <si>
    <t>DK</t>
  </si>
  <si>
    <t>262</t>
  </si>
  <si>
    <t>DJ</t>
  </si>
  <si>
    <t>212</t>
  </si>
  <si>
    <t>DM</t>
  </si>
  <si>
    <t>214</t>
  </si>
  <si>
    <t>DO</t>
  </si>
  <si>
    <t>218</t>
  </si>
  <si>
    <t>EC</t>
  </si>
  <si>
    <t>818</t>
  </si>
  <si>
    <t>EG</t>
  </si>
  <si>
    <t>222</t>
  </si>
  <si>
    <t>SV</t>
  </si>
  <si>
    <t>226</t>
  </si>
  <si>
    <t>GQ</t>
  </si>
  <si>
    <t>232</t>
  </si>
  <si>
    <t>ER</t>
  </si>
  <si>
    <t>233</t>
  </si>
  <si>
    <t>EE</t>
  </si>
  <si>
    <t>231</t>
  </si>
  <si>
    <t>ET</t>
  </si>
  <si>
    <t>242</t>
  </si>
  <si>
    <t>FJ</t>
  </si>
  <si>
    <t>246</t>
  </si>
  <si>
    <t>FI</t>
  </si>
  <si>
    <t>250</t>
  </si>
  <si>
    <t>FR</t>
  </si>
  <si>
    <t>258</t>
  </si>
  <si>
    <t>PF</t>
  </si>
  <si>
    <t>266</t>
  </si>
  <si>
    <t>GA</t>
  </si>
  <si>
    <t>270</t>
  </si>
  <si>
    <t>GM</t>
  </si>
  <si>
    <t>268</t>
  </si>
  <si>
    <t>GE</t>
  </si>
  <si>
    <t>276</t>
  </si>
  <si>
    <t>DE</t>
  </si>
  <si>
    <t>288</t>
  </si>
  <si>
    <t>GH</t>
  </si>
  <si>
    <t>300</t>
  </si>
  <si>
    <t>GR</t>
  </si>
  <si>
    <t>304</t>
  </si>
  <si>
    <t>GL</t>
  </si>
  <si>
    <t>308</t>
  </si>
  <si>
    <t>GD</t>
  </si>
  <si>
    <t>320</t>
  </si>
  <si>
    <t>GT</t>
  </si>
  <si>
    <t>324</t>
  </si>
  <si>
    <t>GN</t>
  </si>
  <si>
    <t>624</t>
  </si>
  <si>
    <t>GW</t>
  </si>
  <si>
    <t>328</t>
  </si>
  <si>
    <t>GY</t>
  </si>
  <si>
    <t>332</t>
  </si>
  <si>
    <t>HT</t>
  </si>
  <si>
    <t>340</t>
  </si>
  <si>
    <t>HN</t>
  </si>
  <si>
    <t>348</t>
  </si>
  <si>
    <t>HU</t>
  </si>
  <si>
    <t>352</t>
  </si>
  <si>
    <t>IS</t>
  </si>
  <si>
    <t>356</t>
  </si>
  <si>
    <t>IN</t>
  </si>
  <si>
    <t>360</t>
  </si>
  <si>
    <t>ID</t>
  </si>
  <si>
    <t>364</t>
  </si>
  <si>
    <t>IR</t>
  </si>
  <si>
    <t>368</t>
  </si>
  <si>
    <t>IQ</t>
  </si>
  <si>
    <t>372</t>
  </si>
  <si>
    <t>IE</t>
  </si>
  <si>
    <t>376</t>
  </si>
  <si>
    <t>IL</t>
  </si>
  <si>
    <t>380</t>
  </si>
  <si>
    <t>IT</t>
  </si>
  <si>
    <t>388</t>
  </si>
  <si>
    <t>JM</t>
  </si>
  <si>
    <t>392</t>
  </si>
  <si>
    <t>JP</t>
  </si>
  <si>
    <t>400</t>
  </si>
  <si>
    <t>JO</t>
  </si>
  <si>
    <t>398</t>
  </si>
  <si>
    <t>KZ</t>
  </si>
  <si>
    <t>404</t>
  </si>
  <si>
    <t>KE</t>
  </si>
  <si>
    <t>296</t>
  </si>
  <si>
    <t>KI</t>
  </si>
  <si>
    <t>414</t>
  </si>
  <si>
    <t>KW</t>
  </si>
  <si>
    <t>417</t>
  </si>
  <si>
    <t>KG</t>
  </si>
  <si>
    <t>418</t>
  </si>
  <si>
    <t>LA</t>
  </si>
  <si>
    <t>428</t>
  </si>
  <si>
    <t>LV</t>
  </si>
  <si>
    <t>422</t>
  </si>
  <si>
    <t>LB</t>
  </si>
  <si>
    <t>426</t>
  </si>
  <si>
    <t>LS</t>
  </si>
  <si>
    <t>430</t>
  </si>
  <si>
    <t>LR</t>
  </si>
  <si>
    <t>434</t>
  </si>
  <si>
    <t>LY</t>
  </si>
  <si>
    <t>438</t>
  </si>
  <si>
    <t>LI</t>
  </si>
  <si>
    <t>440</t>
  </si>
  <si>
    <t>LT</t>
  </si>
  <si>
    <t>442</t>
  </si>
  <si>
    <t>LU</t>
  </si>
  <si>
    <t>450</t>
  </si>
  <si>
    <t>MG</t>
  </si>
  <si>
    <t>454</t>
  </si>
  <si>
    <t>MW</t>
  </si>
  <si>
    <t>458</t>
  </si>
  <si>
    <t>MY</t>
  </si>
  <si>
    <t>462</t>
  </si>
  <si>
    <t>MV</t>
  </si>
  <si>
    <t>466</t>
  </si>
  <si>
    <t>ML</t>
  </si>
  <si>
    <t>470</t>
  </si>
  <si>
    <t>MT</t>
  </si>
  <si>
    <t>584</t>
  </si>
  <si>
    <t>MH</t>
  </si>
  <si>
    <t>478</t>
  </si>
  <si>
    <t>MR</t>
  </si>
  <si>
    <t>480</t>
  </si>
  <si>
    <t>MU</t>
  </si>
  <si>
    <t>484</t>
  </si>
  <si>
    <t>MX</t>
  </si>
  <si>
    <t>583</t>
  </si>
  <si>
    <t>FM</t>
  </si>
  <si>
    <t>492</t>
  </si>
  <si>
    <t>MC</t>
  </si>
  <si>
    <t>496</t>
  </si>
  <si>
    <t>MN</t>
  </si>
  <si>
    <t>499</t>
  </si>
  <si>
    <t>ME</t>
  </si>
  <si>
    <t>500</t>
  </si>
  <si>
    <t>MS</t>
  </si>
  <si>
    <t>504</t>
  </si>
  <si>
    <t>MA</t>
  </si>
  <si>
    <t>508</t>
  </si>
  <si>
    <t>MZ</t>
  </si>
  <si>
    <t>104</t>
  </si>
  <si>
    <t>MM</t>
  </si>
  <si>
    <t>516</t>
  </si>
  <si>
    <t>NA</t>
  </si>
  <si>
    <t>520</t>
  </si>
  <si>
    <t>NR</t>
  </si>
  <si>
    <t>524</t>
  </si>
  <si>
    <t>NP</t>
  </si>
  <si>
    <t>528</t>
  </si>
  <si>
    <t>NL</t>
  </si>
  <si>
    <t>540</t>
  </si>
  <si>
    <t>NC</t>
  </si>
  <si>
    <t>554</t>
  </si>
  <si>
    <t>NZ</t>
  </si>
  <si>
    <t>558</t>
  </si>
  <si>
    <t>NI</t>
  </si>
  <si>
    <t>562</t>
  </si>
  <si>
    <t>NE</t>
  </si>
  <si>
    <t>566</t>
  </si>
  <si>
    <t>NG</t>
  </si>
  <si>
    <t>578</t>
  </si>
  <si>
    <t>NO</t>
  </si>
  <si>
    <t>275</t>
  </si>
  <si>
    <t>PS</t>
  </si>
  <si>
    <t>512</t>
  </si>
  <si>
    <t>OM</t>
  </si>
  <si>
    <t>586</t>
  </si>
  <si>
    <t>PK</t>
  </si>
  <si>
    <t>585</t>
  </si>
  <si>
    <t>PW</t>
  </si>
  <si>
    <t>591</t>
  </si>
  <si>
    <t>PA</t>
  </si>
  <si>
    <t>598</t>
  </si>
  <si>
    <t>PG</t>
  </si>
  <si>
    <t>600</t>
  </si>
  <si>
    <t>PY</t>
  </si>
  <si>
    <t>604</t>
  </si>
  <si>
    <t>PE</t>
  </si>
  <si>
    <t>608</t>
  </si>
  <si>
    <t>PH</t>
  </si>
  <si>
    <t>616</t>
  </si>
  <si>
    <t>PL</t>
  </si>
  <si>
    <t>620</t>
  </si>
  <si>
    <t>PT</t>
  </si>
  <si>
    <t>630</t>
  </si>
  <si>
    <t>PR</t>
  </si>
  <si>
    <t>634</t>
  </si>
  <si>
    <t>QA</t>
  </si>
  <si>
    <t>410</t>
  </si>
  <si>
    <t>KR</t>
  </si>
  <si>
    <t>498</t>
  </si>
  <si>
    <t>MD</t>
  </si>
  <si>
    <t>642</t>
  </si>
  <si>
    <t>RO</t>
  </si>
  <si>
    <t>643</t>
  </si>
  <si>
    <t>RU</t>
  </si>
  <si>
    <t>646</t>
  </si>
  <si>
    <t>RW</t>
  </si>
  <si>
    <t>659</t>
  </si>
  <si>
    <t>KN</t>
  </si>
  <si>
    <t>662</t>
  </si>
  <si>
    <t>LC</t>
  </si>
  <si>
    <t>670</t>
  </si>
  <si>
    <t>VC</t>
  </si>
  <si>
    <t>882</t>
  </si>
  <si>
    <t>WS</t>
  </si>
  <si>
    <t>674</t>
  </si>
  <si>
    <t>SM</t>
  </si>
  <si>
    <t>678</t>
  </si>
  <si>
    <t>ST</t>
  </si>
  <si>
    <t>682</t>
  </si>
  <si>
    <t>SA</t>
  </si>
  <si>
    <t>686</t>
  </si>
  <si>
    <t>SN</t>
  </si>
  <si>
    <t>688</t>
  </si>
  <si>
    <t>RS</t>
  </si>
  <si>
    <t>690</t>
  </si>
  <si>
    <t>SC</t>
  </si>
  <si>
    <t>694</t>
  </si>
  <si>
    <t>SL</t>
  </si>
  <si>
    <t>702</t>
  </si>
  <si>
    <t>SG</t>
  </si>
  <si>
    <t>703</t>
  </si>
  <si>
    <t>SK</t>
  </si>
  <si>
    <t>705</t>
  </si>
  <si>
    <t>SI</t>
  </si>
  <si>
    <t>090</t>
  </si>
  <si>
    <t>SB</t>
  </si>
  <si>
    <t>706</t>
  </si>
  <si>
    <t>SO</t>
  </si>
  <si>
    <t>710</t>
  </si>
  <si>
    <t>ZA</t>
  </si>
  <si>
    <t>724</t>
  </si>
  <si>
    <t>ES</t>
  </si>
  <si>
    <t>144</t>
  </si>
  <si>
    <t>LK</t>
  </si>
  <si>
    <t>729</t>
  </si>
  <si>
    <t>SD</t>
  </si>
  <si>
    <t>740</t>
  </si>
  <si>
    <t>SR</t>
  </si>
  <si>
    <t>748</t>
  </si>
  <si>
    <t>SZ</t>
  </si>
  <si>
    <t>752</t>
  </si>
  <si>
    <t>SE</t>
  </si>
  <si>
    <t>756</t>
  </si>
  <si>
    <t>CH</t>
  </si>
  <si>
    <t>760</t>
  </si>
  <si>
    <t>SY</t>
  </si>
  <si>
    <t>762</t>
  </si>
  <si>
    <t>TJ</t>
  </si>
  <si>
    <t>764</t>
  </si>
  <si>
    <t>TH</t>
  </si>
  <si>
    <t>807</t>
  </si>
  <si>
    <t>MK</t>
  </si>
  <si>
    <t>626</t>
  </si>
  <si>
    <t>TL</t>
  </si>
  <si>
    <t>768</t>
  </si>
  <si>
    <t>TG</t>
  </si>
  <si>
    <t>776</t>
  </si>
  <si>
    <t>TO</t>
  </si>
  <si>
    <t>780</t>
  </si>
  <si>
    <t>TT</t>
  </si>
  <si>
    <t>788</t>
  </si>
  <si>
    <t>TN</t>
  </si>
  <si>
    <t>792</t>
  </si>
  <si>
    <t>TR</t>
  </si>
  <si>
    <t>795</t>
  </si>
  <si>
    <t>TM</t>
  </si>
  <si>
    <t>796</t>
  </si>
  <si>
    <t>TC</t>
  </si>
  <si>
    <t>798</t>
  </si>
  <si>
    <t>TV</t>
  </si>
  <si>
    <t>800</t>
  </si>
  <si>
    <t>UG</t>
  </si>
  <si>
    <t>804</t>
  </si>
  <si>
    <t>UA</t>
  </si>
  <si>
    <t>784</t>
  </si>
  <si>
    <t>AE</t>
  </si>
  <si>
    <t>826</t>
  </si>
  <si>
    <t>GB</t>
  </si>
  <si>
    <t>840</t>
  </si>
  <si>
    <t>US</t>
  </si>
  <si>
    <t>858</t>
  </si>
  <si>
    <t>UY</t>
  </si>
  <si>
    <t>860</t>
  </si>
  <si>
    <t>UZ</t>
  </si>
  <si>
    <t>548</t>
  </si>
  <si>
    <t>VU</t>
  </si>
  <si>
    <t>862</t>
  </si>
  <si>
    <t>VE</t>
  </si>
  <si>
    <t>704</t>
  </si>
  <si>
    <t>VN</t>
  </si>
  <si>
    <t>887</t>
  </si>
  <si>
    <t>YE</t>
  </si>
  <si>
    <t>894</t>
  </si>
  <si>
    <t>ZM</t>
  </si>
  <si>
    <t>716</t>
  </si>
  <si>
    <t>ZW</t>
  </si>
  <si>
    <t>Countries</t>
  </si>
  <si>
    <t>Emergencies</t>
  </si>
  <si>
    <t>HDI</t>
  </si>
  <si>
    <t>Poverty rate</t>
  </si>
  <si>
    <t>Code</t>
  </si>
  <si>
    <t>Title</t>
  </si>
  <si>
    <t>Weblink to raw data</t>
  </si>
  <si>
    <t>Life expectancy at birth</t>
  </si>
  <si>
    <t>http://hdr.undp.org/en/statistics/data/</t>
  </si>
  <si>
    <t>Average years of education</t>
  </si>
  <si>
    <t>Housing</t>
  </si>
  <si>
    <t>Water supply and sanitation</t>
  </si>
  <si>
    <t>Average of water supply and sanitation MDG indicators</t>
  </si>
  <si>
    <t>http://mdgs.un.org/unsd/mdg/Data.aspx</t>
  </si>
  <si>
    <t>Energy</t>
  </si>
  <si>
    <t>Electric power consumption per person</t>
  </si>
  <si>
    <t>http://data.worldbank.org/indicator/EG.USE.ELEC.KH.PC</t>
  </si>
  <si>
    <t>Social services</t>
  </si>
  <si>
    <t>http://data.un.org/Data.aspx?q=poverty&amp;d=MDG&amp;f=seriesRowID%3a581</t>
  </si>
  <si>
    <t>Employment and training</t>
  </si>
  <si>
    <t>Unemployment rate</t>
  </si>
  <si>
    <t>http://data.un.org/Data.aspx?q=unemployment&amp;d=IFS&amp;f=SeriesCode%3a67</t>
  </si>
  <si>
    <t>Agriculture</t>
  </si>
  <si>
    <t>http://data.un.org/</t>
  </si>
  <si>
    <t>Environment</t>
  </si>
  <si>
    <t>Environmental performance indicator</t>
  </si>
  <si>
    <t>http://epi.yale.edu/</t>
  </si>
  <si>
    <t>Animal protection</t>
  </si>
  <si>
    <t>Groups and associations</t>
  </si>
  <si>
    <t>Freedom of association index</t>
  </si>
  <si>
    <t>http://en.wikipedia.org/wiki/Freedom_in_the_World</t>
  </si>
  <si>
    <t>Media</t>
  </si>
  <si>
    <t>Press freedom index</t>
  </si>
  <si>
    <t>http://en.rsf.org/press-freedom-index-2013,1054.html</t>
  </si>
  <si>
    <t>Arts, culture and heritage</t>
  </si>
  <si>
    <t>Recreation</t>
  </si>
  <si>
    <t>Olympic medals per capita</t>
  </si>
  <si>
    <t>https://docs.google.com/spreadsheet/ccc?key=0AonYZs4MzlZbdHlfd0F1QlAxYjgtOW53ZXNOZ0JzNVE#gid=3</t>
  </si>
  <si>
    <t>Research</t>
  </si>
  <si>
    <t>International relations</t>
  </si>
  <si>
    <t>Governance and institutions</t>
  </si>
  <si>
    <t>Index composed of an average of the world governance indicators</t>
  </si>
  <si>
    <t>http://info.worldbank.org/governance/wgi/index.aspx#home</t>
  </si>
  <si>
    <t>Grants and volunteerism</t>
  </si>
  <si>
    <t>World Giving Index</t>
  </si>
  <si>
    <t>https://www.cafonline.org/PDF/WorldGivingIndex2012WEB.pdf</t>
  </si>
  <si>
    <t>Indicator value</t>
  </si>
  <si>
    <t>List of countries for the Good Guide</t>
  </si>
  <si>
    <t>Sector</t>
  </si>
  <si>
    <t>MainDataTable</t>
  </si>
  <si>
    <t>health</t>
  </si>
  <si>
    <t>SectorIndicators</t>
  </si>
  <si>
    <t>life expectancy at birth</t>
  </si>
  <si>
    <t>average years of education</t>
  </si>
  <si>
    <t>average of water supply and sanitation MDG indicators</t>
  </si>
  <si>
    <t>electric power consumption per person</t>
  </si>
  <si>
    <t>poverty rate</t>
  </si>
  <si>
    <t>unemployment rate</t>
  </si>
  <si>
    <t>Indicator (no capital letter)</t>
  </si>
  <si>
    <t>environmental performance indicator</t>
  </si>
  <si>
    <t>freedom of association index</t>
  </si>
  <si>
    <t>press freedom index</t>
  </si>
  <si>
    <t>index composed of an average of the world governance indicators</t>
  </si>
  <si>
    <t>energy</t>
  </si>
  <si>
    <t>education</t>
  </si>
  <si>
    <t>water supply and sanitation</t>
  </si>
  <si>
    <t>social services</t>
  </si>
  <si>
    <t>employment and training</t>
  </si>
  <si>
    <t>environment</t>
  </si>
  <si>
    <t>groups and associations</t>
  </si>
  <si>
    <t>media</t>
  </si>
  <si>
    <t>research</t>
  </si>
  <si>
    <t>governance and institutions</t>
  </si>
  <si>
    <t>grants and volunteerism</t>
  </si>
  <si>
    <t>Country rank</t>
  </si>
  <si>
    <t>Freedom</t>
  </si>
  <si>
    <t>year</t>
  </si>
  <si>
    <t>Business</t>
  </si>
  <si>
    <t>Governance</t>
  </si>
  <si>
    <t>business</t>
  </si>
  <si>
    <t>Ease of doing business index</t>
  </si>
  <si>
    <t>ease of doing business index</t>
  </si>
  <si>
    <t>Ease of doing business</t>
  </si>
  <si>
    <t>http://www.doingbusiness.org/rankings</t>
  </si>
  <si>
    <t>Poverty</t>
  </si>
  <si>
    <t>Giving</t>
  </si>
  <si>
    <t>Medals</t>
  </si>
  <si>
    <t>Introduction</t>
  </si>
  <si>
    <t>Table 1: Human Development Index and its components</t>
  </si>
  <si>
    <t>Human Development Index (HDI)</t>
  </si>
  <si>
    <t xml:space="preserve">Expected years of schooling </t>
  </si>
  <si>
    <t xml:space="preserve">Gross national income (GNI) per capita </t>
  </si>
  <si>
    <t>GNI per capita rank minus HDI rank</t>
  </si>
  <si>
    <t xml:space="preserve">Nonincome HDI </t>
  </si>
  <si>
    <t>(years)</t>
  </si>
  <si>
    <t>(2005 PPP $)</t>
  </si>
  <si>
    <t>HDI rank</t>
  </si>
  <si>
    <t>United States</t>
  </si>
  <si>
    <t>Korea (Republic of)</t>
  </si>
  <si>
    <t>Hong Kong, China (SAR)</t>
  </si>
  <si>
    <t>United Kingdom</t>
  </si>
  <si>
    <t>Moldova (Republic of)</t>
  </si>
  <si>
    <t>Tanzania (United Republic of)</t>
  </si>
  <si>
    <t>Côte d'Ivoire</t>
  </si>
  <si>
    <t>Congo (Democratic Republic of the)</t>
  </si>
  <si>
    <t>..</t>
  </si>
  <si>
    <t>DEFINITIONS</t>
  </si>
  <si>
    <t>Human Development Index (HDI): A composite index measuring average achievement in three basic dimensions of human development—a long and healthy life, knowledge and a decent standard  of living. See Technical note 1 for details on how the HDI is calculated.</t>
  </si>
  <si>
    <t>Life expectancy at birth: Number of years a newborn infant could expect to live if prevailing patterns of age-specific mortality rates at the time of birth stay the same throughout the infant’s life.</t>
  </si>
  <si>
    <t>Mean years of schooling: Average number of years of education received by people ages 25 and older, converted from education attainment levels using official durations of each level.</t>
  </si>
  <si>
    <t>Expected years of schooling: Number of years of schooling that a child of school entrance age can expect to receive if prevailing patterns of age-specific enrolment rates persist throughout the child’s life.</t>
  </si>
  <si>
    <t>Gross national income (GNI) per capita: Aggregate income of an economy generated by its production and its ownership of factors of production, less the incomes paid for the use of factors of production owned by the rest of the world, converted to international dollars using purchasing power parity (PPP) rates, divided by midyear population.</t>
  </si>
  <si>
    <t xml:space="preserve">GNI per capita rank minus HDI rank: Difference in rankings by GNI per capita and by the HDI. A negative value means that the country is better ranked by GNI than by the HDI. </t>
  </si>
  <si>
    <t>Nonincome HDI: Value of the HDI computed from the life expectancy and education indicators only.</t>
  </si>
  <si>
    <t>2007-2012</t>
  </si>
  <si>
    <t>very high human development</t>
  </si>
  <si>
    <t>high human development</t>
  </si>
  <si>
    <t>medium human development</t>
  </si>
  <si>
    <t>low human development</t>
  </si>
  <si>
    <t>Change in HDI</t>
  </si>
  <si>
    <t>Statement 1 - HDI category and ranking</t>
  </si>
  <si>
    <t>Sectors with imputed data</t>
  </si>
  <si>
    <t>Total imputed data</t>
  </si>
  <si>
    <t>Sector with measured data</t>
  </si>
  <si>
    <t>Total measured info</t>
  </si>
  <si>
    <t>Logic 1 - Data availability</t>
  </si>
  <si>
    <t xml:space="preserve">FALSE </t>
  </si>
  <si>
    <t>indicator description</t>
  </si>
  <si>
    <t>life expectance</t>
  </si>
  <si>
    <t>human security</t>
  </si>
  <si>
    <t>development</t>
  </si>
  <si>
    <t>ease of doing business</t>
  </si>
  <si>
    <t>freedom in the world index</t>
  </si>
  <si>
    <t>research rankings</t>
  </si>
  <si>
    <t>world giving index</t>
  </si>
  <si>
    <t>sector (no caps)</t>
  </si>
  <si>
    <t>sector (first cap)</t>
  </si>
  <si>
    <t>Broad area</t>
  </si>
  <si>
    <t>Gross priority</t>
  </si>
  <si>
    <t>area priority</t>
  </si>
  <si>
    <t>data source</t>
  </si>
  <si>
    <t>UNDP Human Development Report</t>
  </si>
  <si>
    <t>United Nations</t>
  </si>
  <si>
    <t>World Bank</t>
  </si>
  <si>
    <t>Yale University</t>
  </si>
  <si>
    <t>Charity Aid Foundation</t>
  </si>
  <si>
    <t>Logic 2</t>
  </si>
  <si>
    <t>Doing well (max)</t>
  </si>
  <si>
    <t>first area priority need</t>
  </si>
  <si>
    <t>second area priority need</t>
  </si>
  <si>
    <t>First overall priority need</t>
  </si>
  <si>
    <t>footnote marking imputed data</t>
  </si>
  <si>
    <t>Second overall priority need</t>
  </si>
  <si>
    <t>Analysis 1 - greatest need</t>
  </si>
  <si>
    <t>world ranking</t>
  </si>
  <si>
    <t>information, institutions and opportunities</t>
  </si>
  <si>
    <t>Economic development</t>
  </si>
  <si>
    <t>units</t>
  </si>
  <si>
    <t>electricity use per capita</t>
  </si>
  <si>
    <t>kWh per capita</t>
  </si>
  <si>
    <t>years</t>
  </si>
  <si>
    <t>percent</t>
  </si>
  <si>
    <t>people living in poverty</t>
  </si>
  <si>
    <t>years on average</t>
  </si>
  <si>
    <t>water supply and sanitation coverage</t>
  </si>
  <si>
    <t>ranked country</t>
  </si>
  <si>
    <t>world need ranking</t>
  </si>
  <si>
    <t>first ind units</t>
  </si>
  <si>
    <t>first ind year</t>
  </si>
  <si>
    <t>first area indicator</t>
  </si>
  <si>
    <t>first area indicator value</t>
  </si>
  <si>
    <t>second area indicator</t>
  </si>
  <si>
    <t>second area indicator value</t>
  </si>
  <si>
    <t>second ind units</t>
  </si>
  <si>
    <t>second ind year</t>
  </si>
  <si>
    <t>percent of population covered</t>
  </si>
  <si>
    <t>Select county</t>
  </si>
  <si>
    <t>Area of need</t>
  </si>
  <si>
    <t>* The indicator and world rank data were imputed by the Good-Guide.org</t>
  </si>
  <si>
    <t>Footnotes</t>
  </si>
  <si>
    <t>Select sector</t>
  </si>
  <si>
    <t>Level</t>
  </si>
  <si>
    <t>World</t>
  </si>
  <si>
    <t>a</t>
  </si>
  <si>
    <t>an</t>
  </si>
  <si>
    <t>global research ranking</t>
  </si>
  <si>
    <t>Global research ranking</t>
  </si>
  <si>
    <t>percent of population</t>
  </si>
  <si>
    <t>UNITS</t>
  </si>
  <si>
    <t>Good-Guide.xlsx - Home</t>
  </si>
  <si>
    <t>Main data table</t>
  </si>
  <si>
    <t>Country profile</t>
  </si>
  <si>
    <t>Classification of needs</t>
  </si>
  <si>
    <t>About us</t>
  </si>
  <si>
    <t>Mission</t>
  </si>
  <si>
    <t>The Good-Guide.org is a non-profit dedicated to:</t>
  </si>
  <si>
    <t>In June 2013, Jeremy decided to make the Good-Guide.org a reality and embarked on a process of:</t>
  </si>
  <si>
    <t>Beta testing</t>
  </si>
  <si>
    <t>We need your ideas for indicators</t>
  </si>
  <si>
    <t>We have tried to take a comprehensive and overarching approach to identifying needs across the globe.  However, in some sectors we have not been able to find suitable indicators.  We would be very grateful for ideas for indicators in the areas of:</t>
  </si>
  <si>
    <t>Next steps</t>
  </si>
  <si>
    <t>The on-line community</t>
  </si>
  <si>
    <t>We are very eager to engage more with communities interested in making a difference in this world and learn how we can better support people and organisations with human security and development related information.  As such, the Good-Guide.org pages will actively seek feedback on all its work.</t>
  </si>
  <si>
    <t>Team</t>
  </si>
  <si>
    <r>
      <t>·</t>
    </r>
    <r>
      <rPr>
        <sz val="7"/>
        <color theme="1"/>
        <rFont val="Calibri"/>
        <family val="2"/>
      </rPr>
      <t xml:space="preserve">         </t>
    </r>
    <r>
      <rPr>
        <sz val="11"/>
        <color theme="1"/>
        <rFont val="Calibri"/>
        <family val="2"/>
      </rPr>
      <t>developing a classification of human and development needs,</t>
    </r>
  </si>
  <si>
    <r>
      <t>·</t>
    </r>
    <r>
      <rPr>
        <sz val="7"/>
        <color theme="1"/>
        <rFont val="Calibri"/>
        <family val="2"/>
      </rPr>
      <t xml:space="preserve">         </t>
    </r>
    <r>
      <rPr>
        <sz val="11"/>
        <color theme="1"/>
        <rFont val="Calibri"/>
        <family val="2"/>
      </rPr>
      <t xml:space="preserve">developing the Good-Guide.org website and data for download.  </t>
    </r>
  </si>
  <si>
    <r>
      <t>·</t>
    </r>
    <r>
      <rPr>
        <sz val="7"/>
        <color theme="1"/>
        <rFont val="Calibri"/>
        <family val="2"/>
      </rPr>
      <t xml:space="preserve">         </t>
    </r>
    <r>
      <rPr>
        <sz val="11"/>
        <color theme="1"/>
        <rFont val="Calibri"/>
        <family val="2"/>
      </rPr>
      <t>Housing</t>
    </r>
  </si>
  <si>
    <r>
      <t>·</t>
    </r>
    <r>
      <rPr>
        <sz val="7"/>
        <color theme="1"/>
        <rFont val="Calibri"/>
        <family val="2"/>
      </rPr>
      <t xml:space="preserve">         </t>
    </r>
    <r>
      <rPr>
        <sz val="11"/>
        <color theme="1"/>
        <rFont val="Calibri"/>
        <family val="2"/>
      </rPr>
      <t>Animal protection</t>
    </r>
  </si>
  <si>
    <r>
      <t>·</t>
    </r>
    <r>
      <rPr>
        <sz val="7"/>
        <color theme="1"/>
        <rFont val="Calibri"/>
        <family val="2"/>
      </rPr>
      <t xml:space="preserve">         </t>
    </r>
    <r>
      <rPr>
        <sz val="11"/>
        <color theme="1"/>
        <rFont val="Calibri"/>
        <family val="2"/>
      </rPr>
      <t>Arts culture and heritage</t>
    </r>
  </si>
  <si>
    <r>
      <t>·</t>
    </r>
    <r>
      <rPr>
        <sz val="7"/>
        <color theme="1"/>
        <rFont val="Calibri"/>
        <family val="2"/>
      </rPr>
      <t xml:space="preserve">         </t>
    </r>
    <r>
      <rPr>
        <sz val="11"/>
        <color theme="1"/>
        <rFont val="Calibri"/>
        <family val="2"/>
      </rPr>
      <t>International relations</t>
    </r>
  </si>
  <si>
    <t>Good-Guide.org</t>
  </si>
  <si>
    <t>Data sources</t>
  </si>
  <si>
    <t>Methodology</t>
  </si>
  <si>
    <t>Concepts sources and methods behind the Good-Guide</t>
  </si>
  <si>
    <t>Code and Title</t>
  </si>
  <si>
    <t>0.</t>
  </si>
  <si>
    <t>Humanitarian assistance</t>
  </si>
  <si>
    <t>0. Humanitarian assistance</t>
  </si>
  <si>
    <t>0.1.</t>
  </si>
  <si>
    <t>Emergency Response</t>
  </si>
  <si>
    <t>0.1. Emergency Response</t>
  </si>
  <si>
    <t>0.1.1.</t>
  </si>
  <si>
    <t xml:space="preserve">Material relief assistance and services </t>
  </si>
  <si>
    <t xml:space="preserve">0.1.1. Material relief assistance and services </t>
  </si>
  <si>
    <t>0.1.2.</t>
  </si>
  <si>
    <t>Emergency food aid</t>
  </si>
  <si>
    <t>0.1.2. Emergency food aid</t>
  </si>
  <si>
    <t>0.1.3.</t>
  </si>
  <si>
    <t xml:space="preserve">Relief co-ordination; protection and support services </t>
  </si>
  <si>
    <t xml:space="preserve">0.1.3. Relief co-ordination; protection and support services </t>
  </si>
  <si>
    <t>0.2.</t>
  </si>
  <si>
    <t>Reconstruction, relief and rehabilitation</t>
  </si>
  <si>
    <t>0.2. Reconstruction, relief and rehabilitation</t>
  </si>
  <si>
    <t>0.2.1.</t>
  </si>
  <si>
    <t>Reconstruction relief and rehabilitation</t>
  </si>
  <si>
    <t>0.2.1. Reconstruction relief and rehabilitation</t>
  </si>
  <si>
    <t>0.2.2.</t>
  </si>
  <si>
    <t>Temporary shelters</t>
  </si>
  <si>
    <t>0.2.2. Temporary shelters</t>
  </si>
  <si>
    <t>0.3.</t>
  </si>
  <si>
    <t>Disaster prevention and preparedness</t>
  </si>
  <si>
    <t>0.3. Disaster prevention and preparedness</t>
  </si>
  <si>
    <t>0.3.1.</t>
  </si>
  <si>
    <t>0.3.1. Disaster prevention and preparedness</t>
  </si>
  <si>
    <t>0.4.</t>
  </si>
  <si>
    <t>Refugee assistance</t>
  </si>
  <si>
    <t>0.4. Refugee assistance</t>
  </si>
  <si>
    <t>0.4.1.</t>
  </si>
  <si>
    <t>0.4.1. Refugee assistance</t>
  </si>
  <si>
    <t>1.</t>
  </si>
  <si>
    <t>1.1.</t>
  </si>
  <si>
    <t>1.1. Health</t>
  </si>
  <si>
    <t>1.1.1.</t>
  </si>
  <si>
    <t>Hospitals and rehabilitation</t>
  </si>
  <si>
    <t>1.1.1. Hospitals and rehabilitation</t>
  </si>
  <si>
    <t>1.1.1.1.</t>
  </si>
  <si>
    <t>Hospitals</t>
  </si>
  <si>
    <t>1.1.1.1. Hospitals</t>
  </si>
  <si>
    <t>1.1.1.2.</t>
  </si>
  <si>
    <t>Rehabilitation</t>
  </si>
  <si>
    <t>1.1.1.2. Rehabilitation</t>
  </si>
  <si>
    <t>1.1.2.</t>
  </si>
  <si>
    <t>Nursing homes </t>
  </si>
  <si>
    <t>1.1.2. Nursing homes </t>
  </si>
  <si>
    <t>1.1.2.1.</t>
  </si>
  <si>
    <t>Nursing homes</t>
  </si>
  <si>
    <t>1.1.2.1. Nursing homes</t>
  </si>
  <si>
    <t>1.1.3.</t>
  </si>
  <si>
    <t>Mental health and crisis intervention</t>
  </si>
  <si>
    <t>1.1.3. Mental health and crisis intervention</t>
  </si>
  <si>
    <t>1.1.3.1.</t>
  </si>
  <si>
    <t>Psychiatric hospitals</t>
  </si>
  <si>
    <t>1.1.3.1. Psychiatric hospitals</t>
  </si>
  <si>
    <t>1.1.3.2.</t>
  </si>
  <si>
    <t>Mental health treatment</t>
  </si>
  <si>
    <t>1.1.3.2. Mental health treatment</t>
  </si>
  <si>
    <t>1.1.3.3.</t>
  </si>
  <si>
    <t>Crisis intervention</t>
  </si>
  <si>
    <t>1.1.3.3. Crisis intervention</t>
  </si>
  <si>
    <t>1.1.4.</t>
  </si>
  <si>
    <t>Other health services</t>
  </si>
  <si>
    <t>1.1.4. Other health services</t>
  </si>
  <si>
    <t>1.1.4.1.</t>
  </si>
  <si>
    <t>Public health and wellness education</t>
  </si>
  <si>
    <t>1.1.4.1. Public health and wellness education</t>
  </si>
  <si>
    <t>1.1.4.2.</t>
  </si>
  <si>
    <t>Health treatment, primarily outpatient</t>
  </si>
  <si>
    <t>1.1.4.2. Health treatment, primarily outpatient</t>
  </si>
  <si>
    <t>1.1.4.3.</t>
  </si>
  <si>
    <t>Rehabilitative medical services</t>
  </si>
  <si>
    <t>1.1.4.3. Rehabilitative medical services</t>
  </si>
  <si>
    <t>1.1.4.4.</t>
  </si>
  <si>
    <t>Emergency medical services</t>
  </si>
  <si>
    <t>1.1.4.4. Emergency medical services</t>
  </si>
  <si>
    <t>1.2.</t>
  </si>
  <si>
    <t>1.2. Education</t>
  </si>
  <si>
    <t>1.2.1.</t>
  </si>
  <si>
    <t>Primary and secondary education</t>
  </si>
  <si>
    <t>1.2.1. Primary and secondary education</t>
  </si>
  <si>
    <t>1.2.1.1.</t>
  </si>
  <si>
    <t>Elementary, primary and secondary education</t>
  </si>
  <si>
    <t>1.2.1.1. Elementary, primary and secondary education</t>
  </si>
  <si>
    <t>1.2.2.</t>
  </si>
  <si>
    <t>Higher education</t>
  </si>
  <si>
    <t>1.2.2. Higher education</t>
  </si>
  <si>
    <t>1.2.2.1.</t>
  </si>
  <si>
    <t>1.2.2.1. Higher education</t>
  </si>
  <si>
    <t>1.2.3.</t>
  </si>
  <si>
    <t>Other education</t>
  </si>
  <si>
    <t>1.2.3. Other education</t>
  </si>
  <si>
    <t>1.2.3.1.</t>
  </si>
  <si>
    <t>Vocational/technical schools</t>
  </si>
  <si>
    <t>1.2.3.1. Vocational/technical schools</t>
  </si>
  <si>
    <t>1.2.3.2.</t>
  </si>
  <si>
    <t>Adult/continuing education</t>
  </si>
  <si>
    <t>1.2.3.2. Adult/continuing education</t>
  </si>
  <si>
    <t>1.3.</t>
  </si>
  <si>
    <t>1.3. Housing</t>
  </si>
  <si>
    <t>1.3.1.</t>
  </si>
  <si>
    <t>Housing associations</t>
  </si>
  <si>
    <t>1.3.1. Housing associations</t>
  </si>
  <si>
    <t>1.3.2.</t>
  </si>
  <si>
    <t>Housing assistance</t>
  </si>
  <si>
    <t>1.3.2. Housing assistance</t>
  </si>
  <si>
    <t>1.4.</t>
  </si>
  <si>
    <t>1.4. Water supply and sanitation</t>
  </si>
  <si>
    <t>1.4.1.</t>
  </si>
  <si>
    <t>Water supply</t>
  </si>
  <si>
    <t>1.4.1. Water supply</t>
  </si>
  <si>
    <t>1.4.2.</t>
  </si>
  <si>
    <t>Sannitation</t>
  </si>
  <si>
    <t>1.4.2. Sannitation</t>
  </si>
  <si>
    <t>Energy access</t>
  </si>
  <si>
    <t>1.5. Energy access</t>
  </si>
  <si>
    <t>1.5.1. Energy access</t>
  </si>
  <si>
    <t>2.</t>
  </si>
  <si>
    <t>Social support and development</t>
  </si>
  <si>
    <t>2. Social support and development</t>
  </si>
  <si>
    <t>2.1.</t>
  </si>
  <si>
    <t>2.1. Social services</t>
  </si>
  <si>
    <t>2.1.1.</t>
  </si>
  <si>
    <t>Child welfare, child services and day care</t>
  </si>
  <si>
    <t>2.1.1. Child welfare, child services and day care</t>
  </si>
  <si>
    <t>2.1.2.</t>
  </si>
  <si>
    <t>Youth services and youth welfare</t>
  </si>
  <si>
    <t>2.1.2. Youth services and youth welfare</t>
  </si>
  <si>
    <t>2.1.3.</t>
  </si>
  <si>
    <t>Family services</t>
  </si>
  <si>
    <t>2.1.3. Family services</t>
  </si>
  <si>
    <t>2.1.4.</t>
  </si>
  <si>
    <t>Services for the handicapped</t>
  </si>
  <si>
    <t>2.1.4. Services for the handicapped</t>
  </si>
  <si>
    <t>2.1.5.</t>
  </si>
  <si>
    <t>Services for the elderly</t>
  </si>
  <si>
    <t>2.1.5. Services for the elderly</t>
  </si>
  <si>
    <t>2.1.6.</t>
  </si>
  <si>
    <t>Self-help and other personal social services</t>
  </si>
  <si>
    <t>2.1.6. Self-help and other personal social services</t>
  </si>
  <si>
    <t>2.2.</t>
  </si>
  <si>
    <t>Income support and maintenance</t>
  </si>
  <si>
    <t>2.2. Income support and maintenance</t>
  </si>
  <si>
    <t>2.2.1.</t>
  </si>
  <si>
    <t>2.2.1. Income support and maintenance</t>
  </si>
  <si>
    <t>2.2.2.</t>
  </si>
  <si>
    <t>Material assistance</t>
  </si>
  <si>
    <t>2.2.2. Material assistance</t>
  </si>
  <si>
    <t>2.3.</t>
  </si>
  <si>
    <t>Social and community development</t>
  </si>
  <si>
    <t>2.3. Social and community development</t>
  </si>
  <si>
    <t>2.3.1.</t>
  </si>
  <si>
    <t>Community and neighbourhood organisations</t>
  </si>
  <si>
    <t>2.3.1. Community and neighbourhood organisations</t>
  </si>
  <si>
    <t>2.3.2.</t>
  </si>
  <si>
    <t>Social development</t>
  </si>
  <si>
    <t>2.3.2. Social development</t>
  </si>
  <si>
    <t>2.4.</t>
  </si>
  <si>
    <t>2.4. Employment and training</t>
  </si>
  <si>
    <t>2.4.1.</t>
  </si>
  <si>
    <t>Job training programs</t>
  </si>
  <si>
    <t>2.4.1. Job training programs</t>
  </si>
  <si>
    <t>2.4.2.</t>
  </si>
  <si>
    <t>Vocational counselling and guidance</t>
  </si>
  <si>
    <t>2.4.2. Vocational counselling and guidance</t>
  </si>
  <si>
    <t>2.4.3.</t>
  </si>
  <si>
    <t>Vocational rehabilitation and sheltered workshops</t>
  </si>
  <si>
    <t>2.4.3. Vocational rehabilitation and sheltered workshops</t>
  </si>
  <si>
    <t>3.</t>
  </si>
  <si>
    <t>3. Economic development</t>
  </si>
  <si>
    <t>3.1.</t>
  </si>
  <si>
    <t>Agriculture, fishing, forestry and hunting</t>
  </si>
  <si>
    <t>3.1. Agriculture, fishing, forestry and hunting</t>
  </si>
  <si>
    <t>3.1.1.</t>
  </si>
  <si>
    <t>3.1.1. Agriculture</t>
  </si>
  <si>
    <t>3.1.2.</t>
  </si>
  <si>
    <t>Fishing</t>
  </si>
  <si>
    <t>3.1.2. Fishing</t>
  </si>
  <si>
    <t>3.1.3.</t>
  </si>
  <si>
    <t>Forestry</t>
  </si>
  <si>
    <t>3.1.3. Forestry</t>
  </si>
  <si>
    <t>3.2.</t>
  </si>
  <si>
    <t>3.2. Energy</t>
  </si>
  <si>
    <t>3.2.1.</t>
  </si>
  <si>
    <t>Energy production</t>
  </si>
  <si>
    <t>3.2.1. Energy production</t>
  </si>
  <si>
    <t>3.2.2.</t>
  </si>
  <si>
    <t>Energy transmission</t>
  </si>
  <si>
    <t>3.2.2. Energy transmission</t>
  </si>
  <si>
    <t>3.2.3.</t>
  </si>
  <si>
    <t>Energy distribution</t>
  </si>
  <si>
    <t>3.2.3. Energy distribution</t>
  </si>
  <si>
    <t>3.3.</t>
  </si>
  <si>
    <t>Manufacturing and mining</t>
  </si>
  <si>
    <t>3.3. Manufacturing and mining</t>
  </si>
  <si>
    <t>3.3.1.</t>
  </si>
  <si>
    <t>Mining</t>
  </si>
  <si>
    <t>3.3.1. Mining</t>
  </si>
  <si>
    <t>3.3.2.</t>
  </si>
  <si>
    <t>Manufacturing</t>
  </si>
  <si>
    <t>3.3.2. Manufacturing</t>
  </si>
  <si>
    <t>3.4.</t>
  </si>
  <si>
    <t>Infrastructure and construction</t>
  </si>
  <si>
    <t>3.4. Infrastructure and construction</t>
  </si>
  <si>
    <t>3.4.1.</t>
  </si>
  <si>
    <t>3.4.1. Infrastructure and construction</t>
  </si>
  <si>
    <t>3.5.</t>
  </si>
  <si>
    <t>Transport</t>
  </si>
  <si>
    <t>3.5. Transport</t>
  </si>
  <si>
    <t>3.5.1.</t>
  </si>
  <si>
    <t>3.5.1. Transport</t>
  </si>
  <si>
    <t>3.6.</t>
  </si>
  <si>
    <t>Communications</t>
  </si>
  <si>
    <t>3.6. Communications</t>
  </si>
  <si>
    <t>3.6.1.</t>
  </si>
  <si>
    <t>3.6.1. Communications</t>
  </si>
  <si>
    <t>3.7.</t>
  </si>
  <si>
    <t>Finance</t>
  </si>
  <si>
    <t>3.7. Finance</t>
  </si>
  <si>
    <t>3.7.1.</t>
  </si>
  <si>
    <t>Micro-finance</t>
  </si>
  <si>
    <t>3.7.1. Micro-finance</t>
  </si>
  <si>
    <t>3.7.2.</t>
  </si>
  <si>
    <t>Other finance</t>
  </si>
  <si>
    <t>3.7.2. Other finance</t>
  </si>
  <si>
    <t>3.8.</t>
  </si>
  <si>
    <t>3.8. Other sectors (e.g. comerce and services)</t>
  </si>
  <si>
    <t>3.8.1.</t>
  </si>
  <si>
    <t>Other sectors</t>
  </si>
  <si>
    <t>3.8.1. Other sectors</t>
  </si>
  <si>
    <t>4.</t>
  </si>
  <si>
    <t>4. Environment</t>
  </si>
  <si>
    <t>4.1.</t>
  </si>
  <si>
    <t>4.1. Environment</t>
  </si>
  <si>
    <t>4.1.1.</t>
  </si>
  <si>
    <t>Pollution abatement and control</t>
  </si>
  <si>
    <t>4.1.1. Pollution abatement and control</t>
  </si>
  <si>
    <t>4.1.2.</t>
  </si>
  <si>
    <t>Natural resources conservation and protection</t>
  </si>
  <si>
    <t>4.1.2. Natural resources conservation and protection</t>
  </si>
  <si>
    <t>4.1.3.</t>
  </si>
  <si>
    <t>Environmental beautification and open spaces</t>
  </si>
  <si>
    <t>4.1.3. Environmental beautification and open spaces</t>
  </si>
  <si>
    <t>4.2.</t>
  </si>
  <si>
    <t>4.2. Animal protection</t>
  </si>
  <si>
    <t>4.2.1.</t>
  </si>
  <si>
    <t>Animal protection and welfare</t>
  </si>
  <si>
    <t>4.2.1. Animal protection and welfare</t>
  </si>
  <si>
    <t>4.2.1.1.</t>
  </si>
  <si>
    <t>Wildlife preservation and protection</t>
  </si>
  <si>
    <t>4.2.1.1. Wildlife preservation and protection</t>
  </si>
  <si>
    <t>4.2.1.2.</t>
  </si>
  <si>
    <t>Veterinary services</t>
  </si>
  <si>
    <t>4.2.1.2. Veterinary services</t>
  </si>
  <si>
    <t>5.</t>
  </si>
  <si>
    <t>5. Groups and associations</t>
  </si>
  <si>
    <t>5.1.</t>
  </si>
  <si>
    <t>Religion</t>
  </si>
  <si>
    <t>5.1. Religion</t>
  </si>
  <si>
    <t>5.1.1.</t>
  </si>
  <si>
    <t>Religious congregations and associations</t>
  </si>
  <si>
    <t>5.1.1. Religious congregations and associations</t>
  </si>
  <si>
    <t>5.1.1.1.</t>
  </si>
  <si>
    <t>Congregations</t>
  </si>
  <si>
    <t>5.1.1.1. Congregations</t>
  </si>
  <si>
    <t>5.1.1.2.</t>
  </si>
  <si>
    <t>Associations of congregations</t>
  </si>
  <si>
    <t>5.1.1.2. Associations of congregations</t>
  </si>
  <si>
    <t>5.2.</t>
  </si>
  <si>
    <t>Civic and advocacy organisations</t>
  </si>
  <si>
    <t>5.2. Civic and advocacy organisations</t>
  </si>
  <si>
    <t>5.2.1.</t>
  </si>
  <si>
    <t>Advocacy organisations</t>
  </si>
  <si>
    <t>5.2.1. Advocacy organisations</t>
  </si>
  <si>
    <t>5.2.2.</t>
  </si>
  <si>
    <t>Civil rights associations</t>
  </si>
  <si>
    <t>5.2.2. Civil rights associations</t>
  </si>
  <si>
    <t>5.2.3.</t>
  </si>
  <si>
    <t>Ethnic associations</t>
  </si>
  <si>
    <t>5.2.3. Ethnic associations</t>
  </si>
  <si>
    <t>5.2.4.</t>
  </si>
  <si>
    <t>Civic associations</t>
  </si>
  <si>
    <t>5.2.4. Civic associations</t>
  </si>
  <si>
    <t>5.2.5.</t>
  </si>
  <si>
    <t>Victim support</t>
  </si>
  <si>
    <t>5.2.5. Victim support</t>
  </si>
  <si>
    <t>5.2.6.</t>
  </si>
  <si>
    <t>Consumer protection associations</t>
  </si>
  <si>
    <t>5.2.6. Consumer protection associations</t>
  </si>
  <si>
    <t>5.3.</t>
  </si>
  <si>
    <t>Labour unions</t>
  </si>
  <si>
    <t>5.3. Labour unions</t>
  </si>
  <si>
    <t>5.3.1.</t>
  </si>
  <si>
    <t>5.3.1. Labour unions</t>
  </si>
  <si>
    <t>5.4.</t>
  </si>
  <si>
    <t>Business associations</t>
  </si>
  <si>
    <t>5.4. Business associations</t>
  </si>
  <si>
    <t>5.4.1.</t>
  </si>
  <si>
    <t>5.4.1. Business associations</t>
  </si>
  <si>
    <t>5.5.</t>
  </si>
  <si>
    <t>Political organisations and support</t>
  </si>
  <si>
    <t>5.5. Political organisations and support</t>
  </si>
  <si>
    <t>5.5.1.</t>
  </si>
  <si>
    <t>Political parties and organisations</t>
  </si>
  <si>
    <t>5.5.1. Political parties and organisations</t>
  </si>
  <si>
    <t>5.6.</t>
  </si>
  <si>
    <t>Professional associations</t>
  </si>
  <si>
    <t>5.6. Professional associations</t>
  </si>
  <si>
    <t>5.6.1.</t>
  </si>
  <si>
    <t>5.6.1. Professional associations</t>
  </si>
  <si>
    <t>5.7.</t>
  </si>
  <si>
    <t>Legal services</t>
  </si>
  <si>
    <t>5.7. Legal services</t>
  </si>
  <si>
    <t>5.7.1.</t>
  </si>
  <si>
    <t>5.7.1. Legal services</t>
  </si>
  <si>
    <t>5.7.2.</t>
  </si>
  <si>
    <t>Crime prevention and public policy</t>
  </si>
  <si>
    <t>5.7.2. Crime prevention and public policy</t>
  </si>
  <si>
    <t>5.7.3.</t>
  </si>
  <si>
    <t>Rehabilitation of offenders</t>
  </si>
  <si>
    <t>5.7.3. Rehabilitation of offenders</t>
  </si>
  <si>
    <t>6.</t>
  </si>
  <si>
    <t>Arts, culture and recreation</t>
  </si>
  <si>
    <t>6. Arts, culture and recreation</t>
  </si>
  <si>
    <t>6.1.</t>
  </si>
  <si>
    <t>6.1. Media</t>
  </si>
  <si>
    <t>6.1.1.</t>
  </si>
  <si>
    <t>Media and communications</t>
  </si>
  <si>
    <t>6.1.1. Media and communications</t>
  </si>
  <si>
    <t>6.2.</t>
  </si>
  <si>
    <t>Arts</t>
  </si>
  <si>
    <t>6.2. Arts</t>
  </si>
  <si>
    <t>6.2.1.</t>
  </si>
  <si>
    <t>Visual arts, architecture, ceramic art</t>
  </si>
  <si>
    <t>6.2.1. Visual arts, architecture, ceramic art</t>
  </si>
  <si>
    <t>6.2.2.</t>
  </si>
  <si>
    <t>Performing arts</t>
  </si>
  <si>
    <t>6.2.2. Performing arts</t>
  </si>
  <si>
    <t>6.3.</t>
  </si>
  <si>
    <t>History and museums</t>
  </si>
  <si>
    <t>6.3. History and museums</t>
  </si>
  <si>
    <t>6.3.1.</t>
  </si>
  <si>
    <t>Historical, literary and humanistic societies</t>
  </si>
  <si>
    <t>6.3.1. Historical, literary and humanistic societies</t>
  </si>
  <si>
    <t>6.3.2.</t>
  </si>
  <si>
    <t>Museums</t>
  </si>
  <si>
    <t>6.3.2. Museums</t>
  </si>
  <si>
    <t>6.4.</t>
  </si>
  <si>
    <t>Zoos and aquariums.</t>
  </si>
  <si>
    <t>6.4. Zoos and aquariums.</t>
  </si>
  <si>
    <t>6.4.1.</t>
  </si>
  <si>
    <t>6.4.1. Zoos and aquariums.</t>
  </si>
  <si>
    <t>6.5.</t>
  </si>
  <si>
    <t>Sports</t>
  </si>
  <si>
    <t>6.5. Sports</t>
  </si>
  <si>
    <t>6.5.1.</t>
  </si>
  <si>
    <t>6.5.1. Sports</t>
  </si>
  <si>
    <t>6.6.</t>
  </si>
  <si>
    <t>Other recreation and social clubs</t>
  </si>
  <si>
    <t>6.6. Other recreation and social clubs</t>
  </si>
  <si>
    <t>6.6.1.</t>
  </si>
  <si>
    <t>Recreation and social clubs</t>
  </si>
  <si>
    <t>6.6.1. Recreation and social clubs</t>
  </si>
  <si>
    <t>6.6.2.</t>
  </si>
  <si>
    <t>Service clubs</t>
  </si>
  <si>
    <t>6.6.2. Service clubs</t>
  </si>
  <si>
    <t>7.</t>
  </si>
  <si>
    <t>Research, policy and institutions</t>
  </si>
  <si>
    <t>7. Research, policy and institutions</t>
  </si>
  <si>
    <t>7.1.</t>
  </si>
  <si>
    <t>7.1. Research</t>
  </si>
  <si>
    <t>7.1.1.</t>
  </si>
  <si>
    <t>Medical research</t>
  </si>
  <si>
    <t>7.1.1. Medical research</t>
  </si>
  <si>
    <t>7.1.2.</t>
  </si>
  <si>
    <t>Science and technology</t>
  </si>
  <si>
    <t>7.1.2. Science and technology</t>
  </si>
  <si>
    <t>7.1.3.</t>
  </si>
  <si>
    <t>Social sciences, policy studies</t>
  </si>
  <si>
    <t>7.1.3. Social sciences, policy studies</t>
  </si>
  <si>
    <t>7.2.</t>
  </si>
  <si>
    <t>7.2. International relations</t>
  </si>
  <si>
    <t>7.2.1.</t>
  </si>
  <si>
    <t>International activities</t>
  </si>
  <si>
    <t>7.2.1. International activities</t>
  </si>
  <si>
    <t>7.2.1.1.</t>
  </si>
  <si>
    <t>Exchange/friendship/cultural programs</t>
  </si>
  <si>
    <t>7.2.1.1. Exchange/friendship/cultural programs</t>
  </si>
  <si>
    <t>7.2.1.2.</t>
  </si>
  <si>
    <t>Development assistance associations</t>
  </si>
  <si>
    <t>7.2.1.2. Development assistance associations</t>
  </si>
  <si>
    <t>7.2.1.3.</t>
  </si>
  <si>
    <t>International disaster and relief organisations</t>
  </si>
  <si>
    <t>7.2.1.3. International disaster and relief organisations</t>
  </si>
  <si>
    <t>7.2.1.4.</t>
  </si>
  <si>
    <t>International human rights and peace organisations</t>
  </si>
  <si>
    <t>7.2.1.4. International human rights and peace organisations</t>
  </si>
  <si>
    <t>7.3.</t>
  </si>
  <si>
    <t>7.3. Governance and institutions</t>
  </si>
  <si>
    <t>7.3.1.</t>
  </si>
  <si>
    <t>General budget support</t>
  </si>
  <si>
    <t>7.3.1. General budget support</t>
  </si>
  <si>
    <t>7.3.1.1.</t>
  </si>
  <si>
    <t>7.3.1.1. General budget support</t>
  </si>
  <si>
    <t>7.3.2.</t>
  </si>
  <si>
    <t>Transparency</t>
  </si>
  <si>
    <t>7.3.2. Transparency</t>
  </si>
  <si>
    <t>7.3.3.</t>
  </si>
  <si>
    <t>Judiciary and the rule of law</t>
  </si>
  <si>
    <t>7.3.3. Judiciary and the rule of law</t>
  </si>
  <si>
    <t>7.3.4.</t>
  </si>
  <si>
    <t>Social policy and institutions</t>
  </si>
  <si>
    <t>7.3.4. Social policy and institutions</t>
  </si>
  <si>
    <t>7.3.5.</t>
  </si>
  <si>
    <t>Economic policy and institutions</t>
  </si>
  <si>
    <t>7.3.5. Economic policy and institutions</t>
  </si>
  <si>
    <t>7.3.6.</t>
  </si>
  <si>
    <t>Security policy, police and military</t>
  </si>
  <si>
    <t>7.3.6. Security policy, police and military</t>
  </si>
  <si>
    <t>7.3.7.</t>
  </si>
  <si>
    <t>Other?</t>
  </si>
  <si>
    <t>7.3.7. Other?</t>
  </si>
  <si>
    <t>8.</t>
  </si>
  <si>
    <t>8. Grants and volunteerism</t>
  </si>
  <si>
    <t>8.1.</t>
  </si>
  <si>
    <t>Grant-making foundations</t>
  </si>
  <si>
    <t>8.1. Grant-making foundations</t>
  </si>
  <si>
    <t>8.1.1.</t>
  </si>
  <si>
    <t>8.1.1. Grant-making foundations</t>
  </si>
  <si>
    <t>8.2.</t>
  </si>
  <si>
    <t>Other philanthropic intermediaries and voluntarism promotion</t>
  </si>
  <si>
    <t>8.2. Other philanthropic intermediaries and voluntarism promotion</t>
  </si>
  <si>
    <t>8.2.1.</t>
  </si>
  <si>
    <t>Volunteerism promotion and support</t>
  </si>
  <si>
    <t>8.2.1. Volunteerism promotion and support</t>
  </si>
  <si>
    <t>8.2.2.</t>
  </si>
  <si>
    <t>Fundraising organisations</t>
  </si>
  <si>
    <t>8.2.2. Fundraising organisations</t>
  </si>
  <si>
    <t>9.</t>
  </si>
  <si>
    <t>Not elsewhere classified</t>
  </si>
  <si>
    <t>9. Not elsewhere classified</t>
  </si>
  <si>
    <t>9.1.</t>
  </si>
  <si>
    <t>All other needs</t>
  </si>
  <si>
    <t>9.1. All other needs</t>
  </si>
  <si>
    <t>9.1.1.</t>
  </si>
  <si>
    <t>9.1.1. All other needs</t>
  </si>
  <si>
    <t>Purpose</t>
  </si>
  <si>
    <t>The purpose of the Good-Guide during this beta test is to help people and organisations that want to make the world a better place identify the biggest needs.  The assumption being that the biggest needs may be a good place to start helping.</t>
  </si>
  <si>
    <t>Backstory</t>
  </si>
  <si>
    <t>Needs profiles</t>
  </si>
  <si>
    <t>About the Good-Guide</t>
  </si>
  <si>
    <t>Data</t>
  </si>
  <si>
    <t>World rank 
(1 = greatest level of need in the world)</t>
  </si>
  <si>
    <t>How to use the Good-Guide</t>
  </si>
  <si>
    <t>Background</t>
  </si>
  <si>
    <t xml:space="preserve">The problem of finding the biggest needs is at the core of the Good-Guide.  To find the biggest means comparing needs, and this is very difficult.  How do you compare health needs with business or research needs?  </t>
  </si>
  <si>
    <t>Comparing needs across sectors - using Good-Guide rankings</t>
  </si>
  <si>
    <t>Comparing needs between countries - using Good-Guide rankings</t>
  </si>
  <si>
    <t>Country profiles</t>
  </si>
  <si>
    <t>Compare levels of need using Good-Guide profiles (click below)</t>
  </si>
  <si>
    <t>Level of need (1=max, 0 = min)</t>
  </si>
  <si>
    <t>NeedsGraphData</t>
  </si>
  <si>
    <t>Vlookup column numbers</t>
  </si>
  <si>
    <t>Ease of doing business (rank)</t>
  </si>
  <si>
    <t>Environmental performance indicator (EPI)</t>
  </si>
  <si>
    <t>National research rankings</t>
  </si>
  <si>
    <t>Average of the world governance indicators</t>
  </si>
  <si>
    <t>Jeremy Webb</t>
  </si>
  <si>
    <r>
      <t>·</t>
    </r>
    <r>
      <rPr>
        <sz val="7"/>
        <color theme="1"/>
        <rFont val="Calibri"/>
        <family val="2"/>
      </rPr>
      <t xml:space="preserve">         </t>
    </r>
    <r>
      <rPr>
        <sz val="11"/>
        <color theme="1"/>
        <rFont val="Calibri"/>
        <family val="2"/>
      </rPr>
      <t>selecting and processing indicators of need for key sectors, and</t>
    </r>
  </si>
  <si>
    <t>Life expectancy at birth (years)</t>
  </si>
  <si>
    <t>Average of WSS MDG indicators (% of pop)</t>
  </si>
  <si>
    <t>Relative need</t>
  </si>
  <si>
    <t>National priority</t>
  </si>
  <si>
    <t>Human security priority</t>
  </si>
  <si>
    <t>Info, inst's and opportunities priorities</t>
  </si>
  <si>
    <t>Assessing levels of need</t>
  </si>
  <si>
    <t>Filling data gaps (i.e. imputation)</t>
  </si>
  <si>
    <t>Data source</t>
  </si>
  <si>
    <t>United Nations Development Programme - Human Development Report</t>
  </si>
  <si>
    <t>World Bank - Development Indicators</t>
  </si>
  <si>
    <t xml:space="preserve">International Monetary Fund (IMF) - International Financial Statistics (via UNData)
</t>
  </si>
  <si>
    <t>United Nations Statistics Division (UNSD) - Millennium Development Goal (MDG) Indicators Database</t>
  </si>
  <si>
    <t>United Nations Statistics Division (UNSD) - Millennium Development Goal (MDG) Indicators Database (via UNData)</t>
  </si>
  <si>
    <t>World Bank - Doing Business Rankings</t>
  </si>
  <si>
    <t>Yale Center for Environmental Law &amp; Policy (YCELP) and the Center for International Earth Science Information Network (CIESIN) at Columbia University</t>
  </si>
  <si>
    <t>Freedom House (via Wikipedia)</t>
  </si>
  <si>
    <t>Reporters without borders</t>
  </si>
  <si>
    <t>IOC Research and Reference Service</t>
  </si>
  <si>
    <t>http://www.scimagojr.com/countryrank.php</t>
  </si>
  <si>
    <t>SCImago Journal &amp; Country Rank</t>
  </si>
  <si>
    <t>World Bank - Worldwide Governance Indicators (WGI) project</t>
  </si>
  <si>
    <t>Charities Aid Foundation</t>
  </si>
  <si>
    <t xml:space="preserve">For more information please see the Classification of Human and Development Needs for The Good Guide. </t>
  </si>
  <si>
    <r>
      <t>Sectors</t>
    </r>
    <r>
      <rPr>
        <b/>
        <sz val="14"/>
        <color rgb="FFC00000"/>
        <rFont val="Calibri"/>
        <family val="2"/>
        <scheme val="minor"/>
      </rPr>
      <t xml:space="preserve"> (used by the Good Guide)</t>
    </r>
  </si>
  <si>
    <r>
      <t xml:space="preserve">Needs </t>
    </r>
    <r>
      <rPr>
        <b/>
        <sz val="14"/>
        <color theme="3"/>
        <rFont val="Calibri"/>
        <family val="2"/>
        <scheme val="minor"/>
      </rPr>
      <t>(comprehensive classification)</t>
    </r>
  </si>
  <si>
    <t>www.linkedin.com/pub/jeremy-webb/23/6b8/18/</t>
  </si>
  <si>
    <t>Order</t>
  </si>
  <si>
    <t>Lookup name</t>
  </si>
  <si>
    <t>SectorLookupNames</t>
  </si>
  <si>
    <t>No data</t>
  </si>
  <si>
    <t>Rank order</t>
  </si>
  <si>
    <t>2 issues - countries without HDI data and countries without standard names</t>
  </si>
  <si>
    <t>Workings</t>
  </si>
  <si>
    <t>CountriesHDIdata</t>
  </si>
  <si>
    <t>Data availability check</t>
  </si>
  <si>
    <t>No indicator</t>
  </si>
  <si>
    <t>No data source</t>
  </si>
  <si>
    <t xml:space="preserve">Note: the classification above has benefited from the work of many others including work done on:
• Typologies of human needs and development
    - Maslow’s hierarchy of human needs
    - Human security
• Classifications of ODA by purpose and activity
    - The combined DAC CRS classification, of the Development Assistance Committee questionnaire and Creditor Reporting System on aid activities
• Classifications of non-profit organisations
    - International Classification of Non Profit Organisations - ICNPO
    - Classification of the Purposes of Non-Profit Institutions Serving Households - COPNI
• Expenditures - related to various human and development needs, e.g.
    - Households (COICOP)
    - General government (Classification of the Functions of Government - COFOG)
• Priority sectors for development
    - Millennium Development Goals
• Sectors important for sustainable development
    - Categories for Indicators of Sustainable Development
</t>
  </si>
  <si>
    <t>Sector title</t>
  </si>
  <si>
    <t>Needs sector</t>
  </si>
  <si>
    <r>
      <t>·</t>
    </r>
    <r>
      <rPr>
        <sz val="7"/>
        <color theme="1"/>
        <rFont val="Calibri"/>
        <family val="2"/>
      </rPr>
      <t xml:space="preserve">         </t>
    </r>
    <r>
      <rPr>
        <sz val="11"/>
        <color theme="1"/>
        <rFont val="Calibri"/>
        <family val="2"/>
      </rPr>
      <t>identifying levels of need across the globe</t>
    </r>
  </si>
  <si>
    <t>Food security and nutrition</t>
  </si>
  <si>
    <t>1.6.</t>
  </si>
  <si>
    <t>1.6.1.</t>
  </si>
  <si>
    <t>Food security</t>
  </si>
  <si>
    <t>Nutrition</t>
  </si>
  <si>
    <t>Nutrition and malnutrition</t>
  </si>
  <si>
    <t>1.5.1</t>
  </si>
  <si>
    <t>1.5.2</t>
  </si>
  <si>
    <t>GDP per capita</t>
  </si>
  <si>
    <t>Business environment</t>
  </si>
  <si>
    <t>3.9. Business environment</t>
  </si>
  <si>
    <t>3.9.1.</t>
  </si>
  <si>
    <t>3.9.1. Business environment</t>
  </si>
  <si>
    <t>nutrition</t>
  </si>
  <si>
    <t>economic development</t>
  </si>
  <si>
    <t>nutrition index value</t>
  </si>
  <si>
    <t>Personal security</t>
  </si>
  <si>
    <t>Other sectors (e.g. commerce and services)</t>
  </si>
  <si>
    <t>Global Nutrition Index (NGI)</t>
  </si>
  <si>
    <t>Electricity consumption per person (kwh per capita)</t>
  </si>
  <si>
    <t>CountryCodes</t>
  </si>
  <si>
    <t>ISO</t>
  </si>
  <si>
    <t>UN</t>
  </si>
  <si>
    <t>CN</t>
  </si>
  <si>
    <t>TZ</t>
  </si>
  <si>
    <t>Basic needs</t>
  </si>
  <si>
    <t>1. Basic needs</t>
  </si>
  <si>
    <t>ISO Code</t>
  </si>
  <si>
    <t>UN Code</t>
  </si>
  <si>
    <t>Good Guide Index</t>
  </si>
  <si>
    <t>Global Nutrition Index</t>
  </si>
  <si>
    <t>Country, Indicator</t>
  </si>
  <si>
    <t>Overal need rank</t>
  </si>
  <si>
    <t>DevNeedsRanks</t>
  </si>
  <si>
    <t>HumanNeedsRanks</t>
  </si>
  <si>
    <t>Development needs</t>
  </si>
  <si>
    <t>Human needs</t>
  </si>
  <si>
    <t>Statement 1 - human needs</t>
  </si>
  <si>
    <t>Statement 1 - development needs</t>
  </si>
  <si>
    <t>Calculating the order</t>
  </si>
  <si>
    <t>Extra fraction</t>
  </si>
  <si>
    <t>SectorData</t>
  </si>
  <si>
    <t>Sector data</t>
  </si>
  <si>
    <t>DataSources</t>
  </si>
  <si>
    <t>Rosenbloom, Kaluski, and Berry 2008</t>
  </si>
  <si>
    <t>grammar</t>
  </si>
  <si>
    <t>Count</t>
  </si>
  <si>
    <t>No of 1s</t>
  </si>
  <si>
    <t>No of 2s</t>
  </si>
  <si>
    <t>No of 3s</t>
  </si>
  <si>
    <t>No of 4s</t>
  </si>
  <si>
    <t>1s</t>
  </si>
  <si>
    <t>2s</t>
  </si>
  <si>
    <t>3s</t>
  </si>
  <si>
    <t>4s</t>
  </si>
  <si>
    <t>Gross Domestic Product (GDP) per capita</t>
  </si>
  <si>
    <t>USD</t>
  </si>
  <si>
    <t>United Nations Statistics Division</t>
  </si>
  <si>
    <t>Human needs including things such as food security and access to improved drinking water and sanitation facilities along with access to health care, education and employment.</t>
  </si>
  <si>
    <t>Information, institutions and opportunity are important prerequisites for development and ultimately human well-being.</t>
  </si>
  <si>
    <t>Database</t>
  </si>
  <si>
    <t>Need
Ranking</t>
  </si>
  <si>
    <t xml:space="preserve">                  Emergencies</t>
  </si>
  <si>
    <t xml:space="preserve">Good Guide Index  </t>
  </si>
  <si>
    <r>
      <t>Good-Guide</t>
    </r>
    <r>
      <rPr>
        <b/>
        <sz val="48"/>
        <color rgb="FFFFC000"/>
        <rFont val="Calibri"/>
        <family val="2"/>
        <scheme val="minor"/>
      </rPr>
      <t xml:space="preserve"> Beta Test</t>
    </r>
  </si>
  <si>
    <t>Good-Guide online</t>
  </si>
  <si>
    <t>Daniel Alemu</t>
  </si>
  <si>
    <t>Bruk Tekie</t>
  </si>
  <si>
    <t>Bruk is the chief of social media and related research for the Good-Guide.org.  As such Bruk focuses not only on the social media aspect but also on performing non-profit sector research for the Good-Guide.org as well.  A graduate of John Hopkins University, Bruk has an academic and professional background in environmental policy and electrical engineering.  In his free time Bruk can usually be found travelling the world or catching up on the latest social media trends.</t>
  </si>
  <si>
    <t>Daniel is the chief website developer and has been involved in the Good-Guide.org from very early in its development.  Daniel has an IT background and has developed apps including Ethiopia's first local app for tourism in Ethiopia with innovative on-line and off-line information features.  Daniel has also worked as a contractor to international organisations and businesses in Addis Ababa.</t>
  </si>
  <si>
    <t>Along the way, friends have joined the effort and helped in this process, including Daniel, Mike and Bruk.  Daniel has a background in IT and has been leading the website developent and has been essential to the process of making the Good-Guide a reality.  Mike reviewed the classification of needs and helped in the identification of indicators, and Bruk has kept the team up to date with innovations being made by other non-profit data providers.  In addition, Jeremy and the team have been catching up with close friends and family and getting feedback on ideas, and we are very grateful to all involved so far.</t>
  </si>
  <si>
    <t>Milkias Girma Chaka (Mike)</t>
  </si>
  <si>
    <t>Mike has a diploma in accounting and has been a great friend to Jeremy and his family, helping them settle into living in Ethiopia.  In addition to this, Mike has provided comments on the classification of needs and the indicators.  Mike has recently married and moved to Germany, but is still in touch with the team.</t>
  </si>
  <si>
    <t>Jeremy is the founder and lead architect for the Good-Guide.org.  Jeremy has an academic background in geology and development studies and over 15 years experience in environmental data, statistics and economics. This includes groundwater field monitoring, the development of minerals, energy and greenhouse gas emissions accounts for New Zealand, preparing the International Recommendations for Water Statistics for the United Nations Statistical Commission and helping establish the African Climate Policy Centre at the United Nations Economic Commission for Africa.  Jeremy has lived and worked in New Zealand, Australia, Fiji, the United States and Ethiopia and has a keen interest in supporting development and improving peoples’ lives around the globe.</t>
  </si>
  <si>
    <t>The Good-Guide uses an indicator for each sector to rank the countries of the world in order of need.  For example, the country with the greatest need in terms of employment and training is ranked 1 while the country with least need in the area of employment and training is ranked 200.  The lower the number the greater the need in a sector.  
The 'Sector data' provide a summary of which countries have the biggest needs in a particular sector such as health.</t>
  </si>
  <si>
    <t>To find the biggest need in a country it is necessary to find a common measurement that allows comparision between needs such as health, business and research.  The Good-Guide uses world rankings to compare levels of need within a country between health, business, research and 12 other sectors.  The assumption is that sectors ranked highest for need globally are more important than sectors ranked lower.  
For example, in a country health is ranked 3 in terms of level of need globally, business is ranked 7 and research is ranked 58; then health is considered the greatest need in the country, business second and research third based on global rankings.
Country profiles provide a summary of sectors have the greatest needs within a country.</t>
  </si>
  <si>
    <t>The methodology of the good guide is simple.  The aim is to assess levels of need.  To do this, an overarching indicator is selected to represent the state of need in a sector.  Based on the indicator, the countries of the world are ranked from the greatest need (ranked 1) to the least need.  This is how the levels of needs are assessed between countries for a specific sector.</t>
  </si>
  <si>
    <t>Comparing needs in countries (i.e. across sectors)</t>
  </si>
  <si>
    <t>The Good-Guide.org also compares different types of needs within countries (i.e. compares sectors within a country).   To do this the Good-Guide.org compares a country's world rankings for each sector.  If a country is rated as having high need for health (e.g. ranked 5) and this is followed by a lower need in the area of research (e.g. ranked 28) then health is considered the greatest need.  By doing this comparison of rankings across all sectors it is possible to compare and rank different types of need.</t>
  </si>
  <si>
    <t>It is very rare that an indicator covers all countries (the research indicator being the exception).  When a country lacks data we have to decide whether the country should be ignored just because there is no data for an indicator, or whether we should try to estimate a value for the country (i.e. impute a value).  We have decided to impute values for indicators.  
The method the Good-Guide has used is very basic.  The Good-Guide.org simply looks at the correlation between GDP per capita and the indicator and then selects a curve that best fits the data.   The formula for the curve is used to impute values, by entering the GDP per capita of the country into the formula and calculating a value for the indicator.  The imputed indicator value is used along with other measured and imputed values to determine the rank of the country in that sector.
In reality imputed values only give a general sense of where the country might be in terms of need, and it would be ideal to find better imputation methods for each indicator.  The Good-Guide is very eager for feedback in this regard.</t>
  </si>
  <si>
    <t>The Good-Guide.org is currently at the Beta stage of phase 1 development.  Phase 1 development simply presents information on levels of human and development needs found across the globe.  The website also presents the classification of needs and the methods used to estimate needs.  On all these things the Good-Guide.org is eager to get feedback and use this to inform improvements to the site.</t>
  </si>
  <si>
    <r>
      <t>·</t>
    </r>
    <r>
      <rPr>
        <sz val="7"/>
        <color theme="1"/>
        <rFont val="Calibri"/>
        <family val="2"/>
      </rPr>
      <t xml:space="preserve">         </t>
    </r>
    <r>
      <rPr>
        <sz val="11"/>
        <color theme="1"/>
        <rFont val="Calibri"/>
        <family val="2"/>
      </rPr>
      <t>Personal security</t>
    </r>
  </si>
  <si>
    <t>Next steps include completing the phase one beta testing and then simultaneously improving the classification and measurement of needs while also including information on the website about various non-profit providers that are addressing these needs. Beyond this, next steps for the Good-Guide.org include:</t>
  </si>
  <si>
    <r>
      <t>·</t>
    </r>
    <r>
      <rPr>
        <sz val="7"/>
        <color theme="1"/>
        <rFont val="Calibri"/>
        <family val="2"/>
      </rPr>
      <t xml:space="preserve">         </t>
    </r>
    <r>
      <rPr>
        <sz val="11"/>
        <color theme="1"/>
        <rFont val="Calibri"/>
        <family val="2"/>
      </rPr>
      <t>identifying and providing information on national development goals for each sector</t>
    </r>
  </si>
  <si>
    <r>
      <t>·</t>
    </r>
    <r>
      <rPr>
        <sz val="7"/>
        <color theme="1"/>
        <rFont val="Calibri"/>
        <family val="2"/>
      </rPr>
      <t xml:space="preserve">         </t>
    </r>
    <r>
      <rPr>
        <sz val="11"/>
        <color theme="1"/>
        <rFont val="Calibri"/>
        <family val="2"/>
      </rPr>
      <t>investigating other innovative ways of addressing human and development needs.</t>
    </r>
  </si>
  <si>
    <r>
      <t>·</t>
    </r>
    <r>
      <rPr>
        <sz val="7"/>
        <color theme="1"/>
        <rFont val="Calibri"/>
        <family val="2"/>
      </rPr>
      <t xml:space="preserve">         </t>
    </r>
    <r>
      <rPr>
        <sz val="11"/>
        <color theme="1"/>
        <rFont val="Calibri"/>
        <family val="2"/>
      </rPr>
      <t>identifying non-profit providers in each sector and country, and</t>
    </r>
  </si>
  <si>
    <t xml:space="preserve">In addition to having the Good.Guide.org website, we have facebook page and will establish other social media to keep the friends and family up to date on the Good-Guide.org and most importantly to get feedback, ideas and a sense of what the community thinks.  </t>
  </si>
  <si>
    <t>The idea for the Good-Guide.org came to Jeremy in June 2010 when he first arrived in Addis Ababa, Ethiopia, from New York.  After several weeks in Addis Ababa, Jeremy realised that for anyone wanting to make a difference in this world, it is sometimes difficult to know where to start – but data might be able to help us work out where the biggest needs are in a country or sector – and this could be a good starting point for anyone looking to make a difference.  After putting down some initial ideas regarding the Good-Guide.org while travelling with his family in Europe and later in India, there was a hiatus in activity until June 2013.</t>
  </si>
  <si>
    <t>Taking data from around the world to rank needs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</si>
</sst>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0"/>
    <numFmt numFmtId="165" formatCode="#,###,##0.0"/>
    <numFmt numFmtId="166" formatCode="#,###,##0"/>
    <numFmt numFmtId="167" formatCode="0.0"/>
    <numFmt numFmtId="168" formatCode="#,##0.0"/>
    <numFmt numFmtId="169" formatCode="0.000"/>
    <numFmt numFmtId="170" formatCode="&quot;$&quot;#,##0"/>
    <numFmt numFmtId="171" formatCode="#,##0.000"/>
  </numFmts>
  <fonts count="65">
    <font>
      <sz val="11"/>
      <color theme="1"/>
      <name val="Calibri"/>
      <family val="2"/>
      <scheme val="minor"/>
    </font>
    <font>
      <b/>
      <sz val="11"/>
      <color theme="3"/>
      <name val="Calibri"/>
      <family val="2"/>
      <scheme val="minor"/>
    </font>
    <font>
      <sz val="11"/>
      <color theme="3"/>
      <name val="Calibri"/>
      <family val="2"/>
      <scheme val="minor"/>
    </font>
    <font>
      <sz val="11"/>
      <color theme="4"/>
      <name val="Calibri"/>
      <family val="2"/>
      <scheme val="minor"/>
    </font>
    <font>
      <sz val="10"/>
      <color indexed="8"/>
      <name val="Arial"/>
      <family val="2"/>
    </font>
    <font>
      <sz val="11"/>
      <color indexed="8"/>
      <name val="Calibri"/>
      <family val="2"/>
    </font>
    <font>
      <sz val="11"/>
      <color theme="4"/>
      <name val="Calibri"/>
      <family val="2"/>
    </font>
    <font>
      <sz val="11"/>
      <name val="Calibri"/>
      <family val="2"/>
      <scheme val="minor"/>
    </font>
    <font>
      <b/>
      <sz val="11"/>
      <color rgb="FFC00000"/>
      <name val="Calibri"/>
      <family val="2"/>
      <scheme val="minor"/>
    </font>
    <font>
      <sz val="11"/>
      <color theme="0"/>
      <name val="Calibri"/>
      <family val="2"/>
      <scheme val="minor"/>
    </font>
    <font>
      <u/>
      <sz val="11"/>
      <color theme="10"/>
      <name val="Calibri"/>
      <family val="2"/>
    </font>
    <font>
      <u/>
      <sz val="8"/>
      <color theme="10"/>
      <name val="Calibri"/>
      <family val="2"/>
    </font>
    <font>
      <sz val="8"/>
      <color theme="1"/>
      <name val="Calibri"/>
      <family val="2"/>
      <scheme val="minor"/>
    </font>
    <font>
      <sz val="11"/>
      <color rgb="FFC00000"/>
      <name val="Calibri"/>
      <family val="2"/>
      <scheme val="minor"/>
    </font>
    <font>
      <sz val="10"/>
      <color indexed="8"/>
      <name val="Arial"/>
      <family val="2"/>
    </font>
    <font>
      <sz val="11"/>
      <color indexed="8"/>
      <name val="Calibri"/>
      <family val="2"/>
    </font>
    <font>
      <b/>
      <sz val="16"/>
      <color theme="3"/>
      <name val="Calibri"/>
      <family val="2"/>
      <scheme val="minor"/>
    </font>
    <font>
      <b/>
      <sz val="14"/>
      <color theme="4"/>
      <name val="Calibri"/>
      <family val="2"/>
      <scheme val="minor"/>
    </font>
    <font>
      <sz val="12"/>
      <name val="Arial"/>
      <family val="2"/>
    </font>
    <font>
      <b/>
      <sz val="11"/>
      <name val="Arial"/>
      <family val="2"/>
    </font>
    <font>
      <b/>
      <sz val="11"/>
      <name val="Arial Bold"/>
    </font>
    <font>
      <b/>
      <sz val="10"/>
      <name val="Arial"/>
      <family val="2"/>
    </font>
    <font>
      <sz val="11"/>
      <name val="Arial"/>
      <family val="2"/>
    </font>
    <font>
      <b/>
      <sz val="11"/>
      <name val="Calibri"/>
      <family val="2"/>
      <scheme val="minor"/>
    </font>
    <font>
      <b/>
      <sz val="11"/>
      <color theme="4"/>
      <name val="Calibri"/>
      <family val="2"/>
      <scheme val="minor"/>
    </font>
    <font>
      <sz val="9"/>
      <color theme="1"/>
      <name val="Calibri"/>
      <family val="2"/>
      <scheme val="minor"/>
    </font>
    <font>
      <b/>
      <sz val="9"/>
      <color theme="4"/>
      <name val="Calibri"/>
      <family val="2"/>
      <scheme val="minor"/>
    </font>
    <font>
      <b/>
      <sz val="11"/>
      <color theme="0"/>
      <name val="Calibri"/>
      <family val="2"/>
      <scheme val="minor"/>
    </font>
    <font>
      <sz val="11"/>
      <color theme="9" tint="-0.249977111117893"/>
      <name val="Calibri"/>
      <family val="2"/>
      <scheme val="minor"/>
    </font>
    <font>
      <b/>
      <sz val="11"/>
      <color theme="0"/>
      <name val="Calibri"/>
      <family val="2"/>
    </font>
    <font>
      <b/>
      <sz val="20"/>
      <color theme="3"/>
      <name val="Calibri"/>
      <family val="2"/>
      <scheme val="minor"/>
    </font>
    <font>
      <b/>
      <sz val="24"/>
      <color theme="3"/>
      <name val="Calibri"/>
      <family val="2"/>
      <scheme val="minor"/>
    </font>
    <font>
      <sz val="11"/>
      <color theme="1"/>
      <name val="Calibri"/>
      <family val="2"/>
    </font>
    <font>
      <b/>
      <sz val="14"/>
      <color rgb="FF365F91"/>
      <name val="Calibri"/>
      <family val="2"/>
    </font>
    <font>
      <sz val="7"/>
      <color theme="1"/>
      <name val="Calibri"/>
      <family val="2"/>
    </font>
    <font>
      <b/>
      <sz val="14"/>
      <color rgb="FF4F81BD"/>
      <name val="Calibri"/>
      <family val="2"/>
    </font>
    <font>
      <b/>
      <sz val="24"/>
      <color theme="3"/>
      <name val="Calibri"/>
      <family val="2"/>
    </font>
    <font>
      <sz val="11"/>
      <name val="Calibri"/>
      <family val="2"/>
    </font>
    <font>
      <b/>
      <sz val="48"/>
      <color theme="3"/>
      <name val="Calibri"/>
      <family val="2"/>
      <scheme val="minor"/>
    </font>
    <font>
      <sz val="11"/>
      <color theme="1"/>
      <name val="Calibri"/>
      <family val="2"/>
      <scheme val="minor"/>
    </font>
    <font>
      <sz val="24"/>
      <color theme="1"/>
      <name val="Calibri"/>
      <family val="2"/>
      <scheme val="minor"/>
    </font>
    <font>
      <b/>
      <sz val="24"/>
      <color rgb="FFC00000"/>
      <name val="Calibri"/>
      <family val="2"/>
      <scheme val="minor"/>
    </font>
    <font>
      <b/>
      <sz val="6"/>
      <color indexed="9"/>
      <name val="Calibri"/>
      <family val="2"/>
      <scheme val="minor"/>
    </font>
    <font>
      <sz val="8"/>
      <name val="Calibri"/>
      <family val="2"/>
      <scheme val="minor"/>
    </font>
    <font>
      <sz val="6"/>
      <name val="Calibri"/>
      <family val="2"/>
      <scheme val="minor"/>
    </font>
    <font>
      <sz val="6"/>
      <color indexed="23"/>
      <name val="Calibri"/>
      <family val="2"/>
      <scheme val="minor"/>
    </font>
    <font>
      <b/>
      <sz val="20"/>
      <color theme="3"/>
      <name val="Calibri"/>
      <family val="2"/>
    </font>
    <font>
      <b/>
      <sz val="9"/>
      <color indexed="81"/>
      <name val="Tahoma"/>
      <family val="2"/>
    </font>
    <font>
      <sz val="11"/>
      <color theme="0"/>
      <name val="Calibri"/>
      <family val="2"/>
    </font>
    <font>
      <b/>
      <sz val="12"/>
      <color theme="4" tint="0.39997558519241921"/>
      <name val="Calibri"/>
      <family val="2"/>
    </font>
    <font>
      <sz val="8"/>
      <color theme="4"/>
      <name val="Calibri"/>
      <family val="2"/>
      <scheme val="minor"/>
    </font>
    <font>
      <sz val="11"/>
      <color rgb="FFFF0000"/>
      <name val="Calibri"/>
      <family val="2"/>
      <scheme val="minor"/>
    </font>
    <font>
      <sz val="9"/>
      <name val="Calibri"/>
      <family val="2"/>
      <scheme val="minor"/>
    </font>
    <font>
      <sz val="9"/>
      <color rgb="FFFF0000"/>
      <name val="Calibri"/>
      <family val="2"/>
      <scheme val="minor"/>
    </font>
    <font>
      <b/>
      <sz val="14"/>
      <color rgb="FFC00000"/>
      <name val="Calibri"/>
      <family val="2"/>
      <scheme val="minor"/>
    </font>
    <font>
      <b/>
      <sz val="14"/>
      <color theme="3"/>
      <name val="Calibri"/>
      <family val="2"/>
      <scheme val="minor"/>
    </font>
    <font>
      <sz val="11"/>
      <color rgb="FFFF0000"/>
      <name val="Calibri"/>
      <family val="2"/>
    </font>
    <font>
      <b/>
      <sz val="9"/>
      <color theme="0"/>
      <name val="Calibri"/>
      <family val="2"/>
      <scheme val="minor"/>
    </font>
    <font>
      <b/>
      <sz val="9"/>
      <color indexed="9"/>
      <name val="Calibri"/>
      <family val="2"/>
      <scheme val="minor"/>
    </font>
    <font>
      <sz val="9"/>
      <name val="Calibri"/>
      <family val="2"/>
    </font>
    <font>
      <sz val="8"/>
      <name val="Calibri"/>
      <family val="2"/>
    </font>
    <font>
      <b/>
      <sz val="11"/>
      <color theme="4"/>
      <name val="Calibri"/>
      <family val="2"/>
    </font>
    <font>
      <sz val="9"/>
      <color theme="4"/>
      <name val="Calibri"/>
      <family val="2"/>
      <scheme val="minor"/>
    </font>
    <font>
      <b/>
      <sz val="48"/>
      <color rgb="FFFFC000"/>
      <name val="Calibri"/>
      <family val="2"/>
      <scheme val="minor"/>
    </font>
    <font>
      <sz val="20"/>
      <color rgb="FFC00000"/>
      <name val="Comic Sans MS"/>
      <family val="4"/>
    </font>
  </fonts>
  <fills count="12">
    <fill>
      <patternFill patternType="none"/>
    </fill>
    <fill>
      <patternFill patternType="gray125"/>
    </fill>
    <fill>
      <patternFill patternType="solid">
        <fgColor theme="9" tint="0.79998168889431442"/>
        <bgColor indexed="64"/>
      </patternFill>
    </fill>
    <fill>
      <patternFill patternType="solid">
        <fgColor theme="9" tint="0.79998168889431442"/>
        <bgColor indexed="0"/>
      </patternFill>
    </fill>
    <fill>
      <patternFill patternType="solid">
        <fgColor theme="4" tint="0.79998168889431442"/>
        <bgColor indexed="64"/>
      </patternFill>
    </fill>
    <fill>
      <patternFill patternType="solid">
        <fgColor rgb="FFC00000"/>
        <bgColor indexed="64"/>
      </patternFill>
    </fill>
    <fill>
      <patternFill patternType="solid">
        <fgColor theme="9" tint="0.39997558519241921"/>
        <bgColor indexed="64"/>
      </patternFill>
    </fill>
    <fill>
      <patternFill patternType="solid">
        <fgColor theme="0"/>
        <bgColor indexed="64"/>
      </patternFill>
    </fill>
    <fill>
      <patternFill patternType="solid">
        <fgColor theme="3" tint="0.79998168889431442"/>
        <bgColor indexed="64"/>
      </patternFill>
    </fill>
    <fill>
      <patternFill patternType="solid">
        <fgColor rgb="FFFFFF00"/>
        <bgColor indexed="64"/>
      </patternFill>
    </fill>
    <fill>
      <patternFill patternType="solid">
        <fgColor theme="3"/>
        <bgColor indexed="64"/>
      </patternFill>
    </fill>
    <fill>
      <patternFill patternType="solid">
        <fgColor theme="4"/>
        <bgColor indexed="64"/>
      </patternFill>
    </fill>
  </fills>
  <borders count="28">
    <border>
      <left/>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22"/>
      </left>
      <right style="thin">
        <color indexed="22"/>
      </right>
      <top style="thin">
        <color indexed="22"/>
      </top>
      <bottom style="thin">
        <color indexed="64"/>
      </bottom>
      <diagonal/>
    </border>
    <border>
      <left style="thin">
        <color indexed="64"/>
      </left>
      <right style="thin">
        <color indexed="64"/>
      </right>
      <top style="thin">
        <color indexed="64"/>
      </top>
      <bottom/>
      <diagonal/>
    </border>
    <border>
      <left/>
      <right/>
      <top style="thin">
        <color indexed="64"/>
      </top>
      <bottom style="double">
        <color indexed="64"/>
      </bottom>
      <diagonal/>
    </border>
    <border>
      <left/>
      <right style="thin">
        <color indexed="64"/>
      </right>
      <top style="thin">
        <color indexed="64"/>
      </top>
      <bottom style="thin">
        <color indexed="64"/>
      </bottom>
      <diagonal/>
    </border>
    <border>
      <left style="thin">
        <color indexed="22"/>
      </left>
      <right/>
      <top/>
      <bottom/>
      <diagonal/>
    </border>
    <border>
      <left style="thin">
        <color indexed="22"/>
      </left>
      <right/>
      <top style="thin">
        <color indexed="22"/>
      </top>
      <bottom style="thin">
        <color indexed="22"/>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style="thin">
        <color indexed="22"/>
      </right>
      <top style="thin">
        <color indexed="22"/>
      </top>
      <bottom style="thin">
        <color indexed="22"/>
      </bottom>
      <diagonal/>
    </border>
    <border>
      <left/>
      <right style="thin">
        <color indexed="22"/>
      </right>
      <top/>
      <bottom/>
      <diagonal/>
    </border>
    <border>
      <left style="thin">
        <color indexed="22"/>
      </left>
      <right style="thin">
        <color indexed="22"/>
      </right>
      <top/>
      <bottom style="thin">
        <color indexed="22"/>
      </bottom>
      <diagonal/>
    </border>
    <border>
      <left style="thin">
        <color indexed="22"/>
      </left>
      <right style="thin">
        <color indexed="22"/>
      </right>
      <top style="thin">
        <color indexed="22"/>
      </top>
      <bottom/>
      <diagonal/>
    </border>
    <border>
      <left style="thin">
        <color indexed="64"/>
      </left>
      <right/>
      <top style="thin">
        <color indexed="64"/>
      </top>
      <bottom style="double">
        <color indexed="64"/>
      </bottom>
      <diagonal/>
    </border>
  </borders>
  <cellStyleXfs count="7">
    <xf numFmtId="0" fontId="0" fillId="0" borderId="0"/>
    <xf numFmtId="0" fontId="4" fillId="0" borderId="0"/>
    <xf numFmtId="0" fontId="10" fillId="0" borderId="0" applyNumberFormat="0" applyFill="0" applyBorder="0" applyAlignment="0" applyProtection="0">
      <alignment vertical="top"/>
      <protection locked="0"/>
    </xf>
    <xf numFmtId="0" fontId="14" fillId="0" borderId="0"/>
    <xf numFmtId="0" fontId="14" fillId="0" borderId="0"/>
    <xf numFmtId="0" fontId="14" fillId="0" borderId="0"/>
    <xf numFmtId="0" fontId="4" fillId="0" borderId="0"/>
  </cellStyleXfs>
  <cellXfs count="271">
    <xf numFmtId="0" fontId="0" fillId="0" borderId="0" xfId="0"/>
    <xf numFmtId="0" fontId="3" fillId="0" borderId="0" xfId="0" applyFont="1"/>
    <xf numFmtId="0" fontId="5" fillId="3" borderId="1" xfId="1" applyFont="1" applyFill="1" applyBorder="1" applyAlignment="1">
      <alignment horizontal="center"/>
    </xf>
    <xf numFmtId="0" fontId="5" fillId="0" borderId="2" xfId="1" applyFont="1" applyBorder="1" applyAlignment="1">
      <alignment wrapText="1"/>
    </xf>
    <xf numFmtId="0" fontId="6" fillId="0" borderId="3" xfId="1" applyFont="1" applyBorder="1" applyAlignment="1">
      <alignment wrapText="1"/>
    </xf>
    <xf numFmtId="0" fontId="0" fillId="0" borderId="0" xfId="0" applyAlignment="1">
      <alignment vertical="top" wrapText="1"/>
    </xf>
    <xf numFmtId="0" fontId="0" fillId="2" borderId="0" xfId="0" applyFill="1" applyAlignment="1">
      <alignment vertical="top" wrapText="1"/>
    </xf>
    <xf numFmtId="0" fontId="7" fillId="0" borderId="0" xfId="0" applyFont="1" applyAlignment="1">
      <alignment vertical="top" wrapText="1"/>
    </xf>
    <xf numFmtId="0" fontId="9" fillId="5" borderId="0" xfId="0" applyFont="1" applyFill="1"/>
    <xf numFmtId="0" fontId="9" fillId="5" borderId="0" xfId="0" applyFont="1" applyFill="1" applyAlignment="1">
      <alignment vertical="top"/>
    </xf>
    <xf numFmtId="0" fontId="7" fillId="0" borderId="0" xfId="0" applyFont="1" applyAlignment="1">
      <alignment vertical="top"/>
    </xf>
    <xf numFmtId="0" fontId="11" fillId="0" borderId="0" xfId="2" applyFont="1" applyAlignment="1" applyProtection="1"/>
    <xf numFmtId="0" fontId="7" fillId="0" borderId="4" xfId="0" applyFont="1" applyBorder="1" applyAlignment="1">
      <alignment vertical="top"/>
    </xf>
    <xf numFmtId="0" fontId="13" fillId="0" borderId="0" xfId="0" applyFont="1" applyAlignment="1">
      <alignment vertical="top"/>
    </xf>
    <xf numFmtId="0" fontId="3" fillId="0" borderId="0" xfId="0" applyFont="1" applyAlignment="1">
      <alignment vertical="top"/>
    </xf>
    <xf numFmtId="0" fontId="0" fillId="2" borderId="5" xfId="0" applyFill="1" applyBorder="1" applyAlignment="1">
      <alignment vertical="top"/>
    </xf>
    <xf numFmtId="0" fontId="0" fillId="2" borderId="5" xfId="0" applyFill="1" applyBorder="1"/>
    <xf numFmtId="1" fontId="0" fillId="0" borderId="0" xfId="0" applyNumberFormat="1" applyAlignment="1">
      <alignment vertical="top"/>
    </xf>
    <xf numFmtId="0" fontId="18" fillId="0" borderId="0" xfId="0" applyFont="1"/>
    <xf numFmtId="0" fontId="20" fillId="0" borderId="0" xfId="0" applyFont="1" applyAlignment="1">
      <alignment horizontal="center" wrapText="1"/>
    </xf>
    <xf numFmtId="0" fontId="19" fillId="0" borderId="0" xfId="0" applyFont="1" applyAlignment="1">
      <alignment horizontal="center" wrapText="1"/>
    </xf>
    <xf numFmtId="0" fontId="22" fillId="0" borderId="0" xfId="0" applyFont="1"/>
    <xf numFmtId="0" fontId="0" fillId="0" borderId="0" xfId="0" applyAlignment="1">
      <alignment horizontal="center"/>
    </xf>
    <xf numFmtId="0" fontId="0" fillId="0" borderId="0" xfId="0" applyAlignment="1">
      <alignment horizontal="center" wrapText="1"/>
    </xf>
    <xf numFmtId="164" fontId="22" fillId="0" borderId="0" xfId="0" applyNumberFormat="1" applyFont="1" applyAlignment="1">
      <alignment horizontal="center"/>
    </xf>
    <xf numFmtId="165" fontId="22" fillId="0" borderId="0" xfId="0" applyNumberFormat="1" applyFont="1" applyAlignment="1">
      <alignment horizontal="center"/>
    </xf>
    <xf numFmtId="166" fontId="22" fillId="0" borderId="0" xfId="0" applyNumberFormat="1" applyFont="1" applyAlignment="1">
      <alignment horizontal="center"/>
    </xf>
    <xf numFmtId="0" fontId="22" fillId="0" borderId="0" xfId="0" applyFont="1" applyAlignment="1">
      <alignment horizontal="center"/>
    </xf>
    <xf numFmtId="0" fontId="21" fillId="0" borderId="0" xfId="0" applyFont="1"/>
    <xf numFmtId="0" fontId="22" fillId="0" borderId="0" xfId="0" applyFont="1" applyAlignment="1">
      <alignment horizontal="center" wrapText="1"/>
    </xf>
    <xf numFmtId="0" fontId="22" fillId="0" borderId="4" xfId="0" applyFont="1" applyBorder="1"/>
    <xf numFmtId="0" fontId="0" fillId="0" borderId="4" xfId="0" applyBorder="1"/>
    <xf numFmtId="164" fontId="22" fillId="0" borderId="4" xfId="0" applyNumberFormat="1" applyFont="1" applyBorder="1" applyAlignment="1">
      <alignment horizontal="center"/>
    </xf>
    <xf numFmtId="165" fontId="22" fillId="0" borderId="4" xfId="0" applyNumberFormat="1" applyFont="1" applyBorder="1" applyAlignment="1">
      <alignment horizontal="center"/>
    </xf>
    <xf numFmtId="166" fontId="22" fillId="0" borderId="4" xfId="0" applyNumberFormat="1" applyFont="1" applyBorder="1" applyAlignment="1">
      <alignment horizontal="center"/>
    </xf>
    <xf numFmtId="0" fontId="16" fillId="0" borderId="0" xfId="0" applyFont="1" applyAlignment="1">
      <alignment vertical="top" wrapText="1"/>
    </xf>
    <xf numFmtId="0" fontId="23" fillId="0" borderId="0" xfId="0" applyFont="1" applyAlignment="1">
      <alignment vertical="top" wrapText="1"/>
    </xf>
    <xf numFmtId="0" fontId="17" fillId="0" borderId="0" xfId="0" applyFont="1" applyAlignment="1">
      <alignment vertical="top" wrapText="1"/>
    </xf>
    <xf numFmtId="0" fontId="0" fillId="4" borderId="0" xfId="0" applyFill="1"/>
    <xf numFmtId="0" fontId="0" fillId="6" borderId="5" xfId="0" applyFill="1" applyBorder="1"/>
    <xf numFmtId="0" fontId="13" fillId="2" borderId="12" xfId="0" applyFont="1" applyFill="1" applyBorder="1"/>
    <xf numFmtId="0" fontId="0" fillId="2" borderId="12" xfId="0" applyFill="1" applyBorder="1"/>
    <xf numFmtId="0" fontId="0" fillId="6" borderId="0" xfId="0" applyFill="1"/>
    <xf numFmtId="0" fontId="0" fillId="9" borderId="0" xfId="0" applyFill="1"/>
    <xf numFmtId="0" fontId="0" fillId="4" borderId="0" xfId="0" applyFill="1" applyAlignment="1">
      <alignment vertical="top" wrapText="1"/>
    </xf>
    <xf numFmtId="0" fontId="0" fillId="0" borderId="0" xfId="0" applyAlignment="1">
      <alignment vertical="top"/>
    </xf>
    <xf numFmtId="0" fontId="5" fillId="0" borderId="0" xfId="1" applyFont="1" applyAlignment="1">
      <alignment vertical="top" wrapText="1"/>
    </xf>
    <xf numFmtId="0" fontId="5" fillId="0" borderId="4" xfId="1" applyFont="1" applyBorder="1" applyAlignment="1">
      <alignment vertical="top" wrapText="1"/>
    </xf>
    <xf numFmtId="0" fontId="0" fillId="7" borderId="0" xfId="0" applyFill="1" applyAlignment="1">
      <alignment vertical="top"/>
    </xf>
    <xf numFmtId="0" fontId="3" fillId="7" borderId="0" xfId="0" applyFont="1" applyFill="1" applyAlignment="1">
      <alignment vertical="top"/>
    </xf>
    <xf numFmtId="1" fontId="0" fillId="7" borderId="0" xfId="0" applyNumberFormat="1" applyFill="1" applyAlignment="1">
      <alignment vertical="top"/>
    </xf>
    <xf numFmtId="0" fontId="0" fillId="7" borderId="0" xfId="0" applyFill="1"/>
    <xf numFmtId="0" fontId="29" fillId="5" borderId="0" xfId="2" applyFont="1" applyFill="1" applyAlignment="1" applyProtection="1"/>
    <xf numFmtId="0" fontId="30" fillId="7" borderId="0" xfId="0" applyFont="1" applyFill="1"/>
    <xf numFmtId="0" fontId="33" fillId="7" borderId="0" xfId="0" applyFont="1" applyFill="1"/>
    <xf numFmtId="0" fontId="32" fillId="7" borderId="0" xfId="0" applyFont="1" applyFill="1" applyAlignment="1">
      <alignment horizontal="justify"/>
    </xf>
    <xf numFmtId="0" fontId="32" fillId="7" borderId="0" xfId="0" applyFont="1" applyFill="1" applyAlignment="1">
      <alignment horizontal="left" indent="5"/>
    </xf>
    <xf numFmtId="0" fontId="0" fillId="7" borderId="4" xfId="0" applyFill="1" applyBorder="1"/>
    <xf numFmtId="0" fontId="35" fillId="7" borderId="0" xfId="0" applyFont="1" applyFill="1"/>
    <xf numFmtId="0" fontId="31" fillId="7" borderId="0" xfId="0" applyFont="1" applyFill="1" applyAlignment="1">
      <alignment vertical="top"/>
    </xf>
    <xf numFmtId="0" fontId="30" fillId="7" borderId="6" xfId="0" applyFont="1" applyFill="1" applyBorder="1"/>
    <xf numFmtId="0" fontId="0" fillId="7" borderId="6" xfId="0" applyFill="1" applyBorder="1"/>
    <xf numFmtId="0" fontId="28" fillId="7" borderId="0" xfId="0" applyFont="1" applyFill="1"/>
    <xf numFmtId="0" fontId="38" fillId="7" borderId="0" xfId="0" applyFont="1" applyFill="1"/>
    <xf numFmtId="0" fontId="13" fillId="2" borderId="0" xfId="0" applyFont="1" applyFill="1" applyAlignment="1">
      <alignment vertical="top"/>
    </xf>
    <xf numFmtId="0" fontId="37" fillId="7" borderId="0" xfId="2" applyFont="1" applyFill="1" applyAlignment="1" applyProtection="1"/>
    <xf numFmtId="0" fontId="7" fillId="0" borderId="4" xfId="0" applyFont="1" applyBorder="1" applyAlignment="1">
      <alignment vertical="top" wrapText="1"/>
    </xf>
    <xf numFmtId="0" fontId="32" fillId="7" borderId="0" xfId="0" applyFont="1" applyFill="1" applyAlignment="1">
      <alignment horizontal="justify" vertical="top"/>
    </xf>
    <xf numFmtId="0" fontId="31" fillId="0" borderId="0" xfId="0" applyFont="1" applyAlignment="1">
      <alignment vertical="top"/>
    </xf>
    <xf numFmtId="0" fontId="42" fillId="10" borderId="0" xfId="0" applyFont="1" applyFill="1" applyAlignment="1">
      <alignment horizontal="left" vertical="top" wrapText="1"/>
    </xf>
    <xf numFmtId="0" fontId="43" fillId="0" borderId="0" xfId="0" applyFont="1" applyAlignment="1">
      <alignment horizontal="left" vertical="top" wrapText="1"/>
    </xf>
    <xf numFmtId="0" fontId="44" fillId="0" borderId="0" xfId="0" applyFont="1" applyAlignment="1">
      <alignment horizontal="left" vertical="top" wrapText="1"/>
    </xf>
    <xf numFmtId="0" fontId="44" fillId="0" borderId="4" xfId="0" applyFont="1" applyBorder="1" applyAlignment="1">
      <alignment horizontal="left" vertical="top" wrapText="1"/>
    </xf>
    <xf numFmtId="0" fontId="43" fillId="0" borderId="4" xfId="0" applyFont="1" applyBorder="1" applyAlignment="1">
      <alignment horizontal="left" vertical="top" wrapText="1"/>
    </xf>
    <xf numFmtId="0" fontId="46" fillId="7" borderId="0" xfId="2" applyFont="1" applyFill="1" applyAlignment="1" applyProtection="1"/>
    <xf numFmtId="0" fontId="23" fillId="2" borderId="5" xfId="0" applyFont="1" applyFill="1" applyBorder="1" applyAlignment="1">
      <alignment vertical="top" wrapText="1"/>
    </xf>
    <xf numFmtId="0" fontId="0" fillId="7" borderId="0" xfId="0" applyFill="1" applyAlignment="1">
      <alignment vertical="top" wrapText="1"/>
    </xf>
    <xf numFmtId="0" fontId="17" fillId="7" borderId="0" xfId="0" applyFont="1" applyFill="1" applyAlignment="1">
      <alignment vertical="top" wrapText="1"/>
    </xf>
    <xf numFmtId="0" fontId="37" fillId="7" borderId="0" xfId="2" applyFont="1" applyFill="1" applyBorder="1" applyAlignment="1" applyProtection="1"/>
    <xf numFmtId="0" fontId="17" fillId="7" borderId="0" xfId="0" applyFont="1" applyFill="1" applyAlignment="1">
      <alignment vertical="top"/>
    </xf>
    <xf numFmtId="0" fontId="37" fillId="7" borderId="0" xfId="2" applyFont="1" applyFill="1" applyAlignment="1" applyProtection="1">
      <alignment vertical="top" wrapText="1"/>
    </xf>
    <xf numFmtId="0" fontId="37" fillId="2" borderId="8" xfId="2" applyFont="1" applyFill="1" applyBorder="1" applyAlignment="1" applyProtection="1">
      <alignment vertical="top"/>
    </xf>
    <xf numFmtId="1" fontId="5" fillId="0" borderId="0" xfId="1" applyNumberFormat="1" applyFont="1" applyAlignment="1">
      <alignment vertical="top" wrapText="1"/>
    </xf>
    <xf numFmtId="1" fontId="5" fillId="0" borderId="0" xfId="1" applyNumberFormat="1" applyFont="1" applyAlignment="1">
      <alignment horizontal="center" vertical="top" wrapText="1"/>
    </xf>
    <xf numFmtId="0" fontId="8" fillId="2" borderId="19" xfId="0" applyFont="1" applyFill="1" applyBorder="1" applyAlignment="1">
      <alignment horizontal="center" vertical="top"/>
    </xf>
    <xf numFmtId="0" fontId="7" fillId="2" borderId="5" xfId="0" applyFont="1" applyFill="1" applyBorder="1" applyAlignment="1">
      <alignment vertical="top"/>
    </xf>
    <xf numFmtId="0" fontId="7" fillId="2" borderId="6" xfId="0" applyFont="1" applyFill="1" applyBorder="1" applyAlignment="1">
      <alignment vertical="top"/>
    </xf>
    <xf numFmtId="0" fontId="7" fillId="2" borderId="8" xfId="0" applyFont="1" applyFill="1" applyBorder="1" applyAlignment="1">
      <alignment vertical="top"/>
    </xf>
    <xf numFmtId="0" fontId="8" fillId="2" borderId="20" xfId="0" applyFont="1" applyFill="1" applyBorder="1" applyAlignment="1">
      <alignment horizontal="center" vertical="top" wrapText="1"/>
    </xf>
    <xf numFmtId="0" fontId="0" fillId="2" borderId="11" xfId="0" applyFill="1" applyBorder="1" applyAlignment="1">
      <alignment vertical="top" wrapText="1"/>
    </xf>
    <xf numFmtId="0" fontId="0" fillId="2" borderId="7" xfId="0" applyFill="1" applyBorder="1" applyAlignment="1">
      <alignment vertical="top" wrapText="1"/>
    </xf>
    <xf numFmtId="0" fontId="49" fillId="7" borderId="0" xfId="0" applyFont="1" applyFill="1"/>
    <xf numFmtId="0" fontId="0" fillId="7" borderId="0" xfId="0" applyFill="1" applyAlignment="1">
      <alignment horizontal="center" vertical="top" wrapText="1"/>
    </xf>
    <xf numFmtId="0" fontId="43" fillId="7" borderId="0" xfId="0" applyFont="1" applyFill="1" applyAlignment="1">
      <alignment horizontal="left" vertical="top" wrapText="1"/>
    </xf>
    <xf numFmtId="0" fontId="11" fillId="0" borderId="0" xfId="2" applyFont="1" applyAlignment="1" applyProtection="1">
      <alignment vertical="top" wrapText="1"/>
    </xf>
    <xf numFmtId="0" fontId="0" fillId="0" borderId="4" xfId="0" applyBorder="1" applyAlignment="1">
      <alignment vertical="top" wrapText="1"/>
    </xf>
    <xf numFmtId="0" fontId="13" fillId="7" borderId="0" xfId="0" applyFont="1" applyFill="1" applyAlignment="1">
      <alignment vertical="top" wrapText="1"/>
    </xf>
    <xf numFmtId="0" fontId="0" fillId="7" borderId="4" xfId="0" applyFill="1" applyBorder="1" applyAlignment="1">
      <alignment horizontal="center" vertical="top" wrapText="1"/>
    </xf>
    <xf numFmtId="0" fontId="50" fillId="7" borderId="0" xfId="0" applyFont="1" applyFill="1"/>
    <xf numFmtId="0" fontId="31" fillId="7" borderId="0" xfId="0" applyFont="1" applyFill="1" applyAlignment="1">
      <alignment vertical="top" wrapText="1"/>
    </xf>
    <xf numFmtId="0" fontId="11" fillId="0" borderId="4" xfId="2" applyFont="1" applyBorder="1" applyAlignment="1" applyProtection="1">
      <alignment vertical="top" wrapText="1"/>
    </xf>
    <xf numFmtId="0" fontId="0" fillId="7" borderId="4" xfId="0" applyFill="1" applyBorder="1" applyAlignment="1">
      <alignment vertical="top" wrapText="1"/>
    </xf>
    <xf numFmtId="0" fontId="36" fillId="7" borderId="0" xfId="0" applyFont="1" applyFill="1"/>
    <xf numFmtId="0" fontId="13" fillId="7" borderId="0" xfId="0" applyFont="1" applyFill="1" applyAlignment="1">
      <alignment vertical="top"/>
    </xf>
    <xf numFmtId="0" fontId="13" fillId="6" borderId="0" xfId="0" applyFont="1" applyFill="1" applyAlignment="1">
      <alignment vertical="top"/>
    </xf>
    <xf numFmtId="0" fontId="39" fillId="7" borderId="0" xfId="0" applyFont="1" applyFill="1" applyAlignment="1">
      <alignment vertical="top"/>
    </xf>
    <xf numFmtId="0" fontId="40" fillId="7" borderId="0" xfId="0" applyFont="1" applyFill="1" applyAlignment="1">
      <alignment vertical="top"/>
    </xf>
    <xf numFmtId="0" fontId="41" fillId="7" borderId="0" xfId="0" applyFont="1" applyFill="1" applyAlignment="1">
      <alignment vertical="top"/>
    </xf>
    <xf numFmtId="0" fontId="45" fillId="7" borderId="0" xfId="0" applyFont="1" applyFill="1" applyAlignment="1">
      <alignment horizontal="left" vertical="top" wrapText="1"/>
    </xf>
    <xf numFmtId="0" fontId="10" fillId="7" borderId="0" xfId="2" applyFill="1" applyAlignment="1" applyProtection="1">
      <alignment horizontal="justify"/>
    </xf>
    <xf numFmtId="0" fontId="30" fillId="7" borderId="0" xfId="0" applyFont="1" applyFill="1" applyAlignment="1">
      <alignment vertical="top"/>
    </xf>
    <xf numFmtId="0" fontId="7" fillId="0" borderId="0" xfId="0" applyFont="1"/>
    <xf numFmtId="0" fontId="37" fillId="0" borderId="0" xfId="4" applyFont="1" applyAlignment="1">
      <alignment wrapText="1"/>
    </xf>
    <xf numFmtId="0" fontId="37" fillId="0" borderId="3" xfId="5" applyFont="1" applyBorder="1" applyAlignment="1">
      <alignment wrapText="1"/>
    </xf>
    <xf numFmtId="0" fontId="37" fillId="0" borderId="14" xfId="3" applyFont="1" applyBorder="1" applyAlignment="1">
      <alignment wrapText="1"/>
    </xf>
    <xf numFmtId="0" fontId="37" fillId="0" borderId="4" xfId="6" applyFont="1" applyBorder="1" applyAlignment="1">
      <alignment wrapText="1"/>
    </xf>
    <xf numFmtId="0" fontId="0" fillId="0" borderId="2" xfId="0" applyBorder="1" applyAlignment="1">
      <alignment vertical="top" wrapText="1"/>
    </xf>
    <xf numFmtId="0" fontId="5" fillId="0" borderId="2" xfId="1" applyFont="1" applyBorder="1" applyAlignment="1">
      <alignment vertical="top" wrapText="1"/>
    </xf>
    <xf numFmtId="0" fontId="5" fillId="0" borderId="0" xfId="1" applyFont="1" applyAlignment="1">
      <alignment horizontal="center"/>
    </xf>
    <xf numFmtId="0" fontId="5" fillId="3" borderId="21" xfId="1" applyFont="1" applyFill="1" applyBorder="1" applyAlignment="1">
      <alignment horizontal="center"/>
    </xf>
    <xf numFmtId="0" fontId="5" fillId="0" borderId="15" xfId="1" applyFont="1" applyBorder="1" applyAlignment="1">
      <alignment wrapText="1"/>
    </xf>
    <xf numFmtId="0" fontId="5" fillId="3" borderId="22" xfId="1" applyFont="1" applyFill="1" applyBorder="1" applyAlignment="1">
      <alignment horizontal="center"/>
    </xf>
    <xf numFmtId="0" fontId="5" fillId="0" borderId="23" xfId="1" applyFont="1" applyBorder="1" applyAlignment="1">
      <alignment wrapText="1"/>
    </xf>
    <xf numFmtId="0" fontId="6" fillId="0" borderId="24" xfId="1" applyFont="1" applyBorder="1" applyAlignment="1">
      <alignment wrapText="1"/>
    </xf>
    <xf numFmtId="0" fontId="5" fillId="0" borderId="0" xfId="1" applyFont="1" applyAlignment="1">
      <alignment wrapText="1"/>
    </xf>
    <xf numFmtId="0" fontId="56" fillId="0" borderId="0" xfId="1" applyFont="1" applyAlignment="1">
      <alignment horizontal="left"/>
    </xf>
    <xf numFmtId="0" fontId="7" fillId="4" borderId="0" xfId="0" applyFont="1" applyFill="1" applyAlignment="1">
      <alignment vertical="top" wrapText="1"/>
    </xf>
    <xf numFmtId="0" fontId="23" fillId="2" borderId="8" xfId="0" applyFont="1" applyFill="1" applyBorder="1" applyAlignment="1">
      <alignment vertical="top" wrapText="1"/>
    </xf>
    <xf numFmtId="0" fontId="0" fillId="4" borderId="16" xfId="0" applyFill="1" applyBorder="1" applyAlignment="1">
      <alignment vertical="top" wrapText="1"/>
    </xf>
    <xf numFmtId="0" fontId="0" fillId="0" borderId="16" xfId="0" applyBorder="1" applyAlignment="1">
      <alignment vertical="top" wrapText="1"/>
    </xf>
    <xf numFmtId="0" fontId="0" fillId="0" borderId="9" xfId="0" applyBorder="1" applyAlignment="1">
      <alignment vertical="top" wrapText="1"/>
    </xf>
    <xf numFmtId="0" fontId="0" fillId="4" borderId="0" xfId="0" applyFill="1" applyAlignment="1">
      <alignment vertical="top"/>
    </xf>
    <xf numFmtId="0" fontId="0" fillId="4" borderId="6" xfId="0" applyFill="1" applyBorder="1" applyAlignment="1">
      <alignment vertical="top"/>
    </xf>
    <xf numFmtId="0" fontId="57" fillId="5" borderId="0" xfId="0" applyFont="1" applyFill="1" applyAlignment="1">
      <alignment vertical="top"/>
    </xf>
    <xf numFmtId="0" fontId="58" fillId="10" borderId="0" xfId="0" applyFont="1" applyFill="1" applyAlignment="1">
      <alignment horizontal="left" vertical="top" wrapText="1"/>
    </xf>
    <xf numFmtId="0" fontId="13" fillId="2" borderId="0" xfId="0" applyFont="1" applyFill="1" applyAlignment="1">
      <alignment vertical="top" wrapText="1"/>
    </xf>
    <xf numFmtId="0" fontId="5" fillId="0" borderId="25" xfId="1" applyFont="1" applyBorder="1" applyAlignment="1">
      <alignment vertical="top" wrapText="1"/>
    </xf>
    <xf numFmtId="0" fontId="7" fillId="2" borderId="13" xfId="0" applyFont="1" applyFill="1" applyBorder="1" applyAlignment="1">
      <alignment vertical="top"/>
    </xf>
    <xf numFmtId="1" fontId="0" fillId="4" borderId="0" xfId="0" applyNumberFormat="1" applyFill="1" applyAlignment="1">
      <alignment vertical="top"/>
    </xf>
    <xf numFmtId="0" fontId="13" fillId="2" borderId="0" xfId="0" applyFont="1" applyFill="1" applyAlignment="1">
      <alignment horizontal="left" vertical="top" indent="3"/>
    </xf>
    <xf numFmtId="0" fontId="13" fillId="0" borderId="4" xfId="0" applyFont="1" applyBorder="1" applyAlignment="1">
      <alignment vertical="top"/>
    </xf>
    <xf numFmtId="170" fontId="0" fillId="0" borderId="0" xfId="0" applyNumberFormat="1" applyAlignment="1">
      <alignment vertical="top"/>
    </xf>
    <xf numFmtId="0" fontId="5" fillId="0" borderId="26" xfId="1" applyFont="1" applyBorder="1" applyAlignment="1">
      <alignment vertical="top" wrapText="1"/>
    </xf>
    <xf numFmtId="0" fontId="5" fillId="0" borderId="10" xfId="1" applyFont="1" applyBorder="1" applyAlignment="1">
      <alignment wrapText="1"/>
    </xf>
    <xf numFmtId="0" fontId="0" fillId="2" borderId="16" xfId="0" applyFill="1" applyBorder="1" applyAlignment="1">
      <alignment vertical="top"/>
    </xf>
    <xf numFmtId="0" fontId="0" fillId="2" borderId="19" xfId="0" applyFill="1" applyBorder="1" applyAlignment="1">
      <alignment vertical="top"/>
    </xf>
    <xf numFmtId="0" fontId="0" fillId="2" borderId="9" xfId="0" applyFill="1" applyBorder="1" applyAlignment="1">
      <alignment vertical="top" wrapText="1"/>
    </xf>
    <xf numFmtId="0" fontId="0" fillId="2" borderId="20" xfId="0" applyFill="1" applyBorder="1" applyAlignment="1">
      <alignment vertical="top" wrapText="1"/>
    </xf>
    <xf numFmtId="0" fontId="8" fillId="2" borderId="18" xfId="0" applyFont="1" applyFill="1" applyBorder="1" applyAlignment="1">
      <alignment vertical="top" wrapText="1"/>
    </xf>
    <xf numFmtId="0" fontId="8" fillId="2" borderId="17" xfId="0" applyFont="1" applyFill="1" applyBorder="1" applyAlignment="1">
      <alignment vertical="top" wrapText="1"/>
    </xf>
    <xf numFmtId="0" fontId="0" fillId="9" borderId="0" xfId="0" applyFill="1" applyAlignment="1">
      <alignment vertical="top" wrapText="1"/>
    </xf>
    <xf numFmtId="0" fontId="59" fillId="0" borderId="0" xfId="1" applyFont="1" applyAlignment="1">
      <alignment vertical="top" wrapText="1"/>
    </xf>
    <xf numFmtId="0" fontId="52" fillId="0" borderId="0" xfId="0" applyFont="1" applyAlignment="1">
      <alignment vertical="top" wrapText="1"/>
    </xf>
    <xf numFmtId="0" fontId="59" fillId="0" borderId="4" xfId="1" applyFont="1" applyBorder="1" applyAlignment="1">
      <alignment vertical="top" wrapText="1"/>
    </xf>
    <xf numFmtId="0" fontId="43" fillId="0" borderId="0" xfId="0" applyFont="1" applyAlignment="1">
      <alignment vertical="top"/>
    </xf>
    <xf numFmtId="0" fontId="60" fillId="0" borderId="0" xfId="1" applyFont="1" applyAlignment="1">
      <alignment vertical="top" wrapText="1"/>
    </xf>
    <xf numFmtId="1" fontId="60" fillId="0" borderId="0" xfId="1" applyNumberFormat="1" applyFont="1" applyAlignment="1">
      <alignment horizontal="center" vertical="top" wrapText="1"/>
    </xf>
    <xf numFmtId="1" fontId="43" fillId="0" borderId="0" xfId="0" applyNumberFormat="1" applyFont="1" applyAlignment="1">
      <alignment vertical="top"/>
    </xf>
    <xf numFmtId="0" fontId="43" fillId="0" borderId="0" xfId="0" applyFont="1" applyAlignment="1">
      <alignment vertical="top" wrapText="1"/>
    </xf>
    <xf numFmtId="169" fontId="43" fillId="0" borderId="0" xfId="0" applyNumberFormat="1" applyFont="1" applyAlignment="1">
      <alignment vertical="top"/>
    </xf>
    <xf numFmtId="167" fontId="43" fillId="0" borderId="0" xfId="0" applyNumberFormat="1" applyFont="1" applyAlignment="1">
      <alignment vertical="top"/>
    </xf>
    <xf numFmtId="170" fontId="43" fillId="0" borderId="0" xfId="0" applyNumberFormat="1" applyFont="1" applyAlignment="1">
      <alignment vertical="top"/>
    </xf>
    <xf numFmtId="2" fontId="43" fillId="0" borderId="0" xfId="0" applyNumberFormat="1" applyFont="1" applyAlignment="1">
      <alignment vertical="top"/>
    </xf>
    <xf numFmtId="0" fontId="43" fillId="0" borderId="4" xfId="0" applyFont="1" applyBorder="1" applyAlignment="1">
      <alignment vertical="top"/>
    </xf>
    <xf numFmtId="0" fontId="60" fillId="0" borderId="4" xfId="1" applyFont="1" applyBorder="1" applyAlignment="1">
      <alignment vertical="top" wrapText="1"/>
    </xf>
    <xf numFmtId="1" fontId="43" fillId="0" borderId="4" xfId="0" applyNumberFormat="1" applyFont="1" applyBorder="1" applyAlignment="1">
      <alignment vertical="top"/>
    </xf>
    <xf numFmtId="0" fontId="12" fillId="0" borderId="0" xfId="0" applyFont="1" applyAlignment="1">
      <alignment vertical="top"/>
    </xf>
    <xf numFmtId="0" fontId="0" fillId="4" borderId="4" xfId="0" applyFill="1" applyBorder="1" applyAlignment="1">
      <alignment vertical="top"/>
    </xf>
    <xf numFmtId="0" fontId="7" fillId="2" borderId="5" xfId="0" applyFont="1" applyFill="1" applyBorder="1" applyAlignment="1">
      <alignment vertical="top" wrapText="1"/>
    </xf>
    <xf numFmtId="0" fontId="12" fillId="0" borderId="4" xfId="0" applyFont="1" applyBorder="1" applyAlignment="1">
      <alignment vertical="top"/>
    </xf>
    <xf numFmtId="3" fontId="0" fillId="0" borderId="0" xfId="0" applyNumberFormat="1" applyAlignment="1">
      <alignment vertical="top"/>
    </xf>
    <xf numFmtId="4" fontId="0" fillId="0" borderId="0" xfId="0" applyNumberFormat="1" applyAlignment="1">
      <alignment vertical="top"/>
    </xf>
    <xf numFmtId="168" fontId="0" fillId="0" borderId="0" xfId="0" applyNumberFormat="1" applyAlignment="1">
      <alignment vertical="top"/>
    </xf>
    <xf numFmtId="171" fontId="0" fillId="0" borderId="0" xfId="0" applyNumberFormat="1" applyAlignment="1">
      <alignment vertical="top"/>
    </xf>
    <xf numFmtId="0" fontId="59" fillId="0" borderId="6" xfId="1" applyFont="1" applyBorder="1" applyAlignment="1">
      <alignment vertical="top" wrapText="1"/>
    </xf>
    <xf numFmtId="0" fontId="25" fillId="0" borderId="6" xfId="0" applyFont="1" applyBorder="1" applyAlignment="1">
      <alignment vertical="top" wrapText="1"/>
    </xf>
    <xf numFmtId="0" fontId="25" fillId="0" borderId="0" xfId="0" applyFont="1" applyAlignment="1">
      <alignment vertical="top" wrapText="1"/>
    </xf>
    <xf numFmtId="0" fontId="25" fillId="0" borderId="4" xfId="0" applyFont="1" applyBorder="1" applyAlignment="1">
      <alignment vertical="top" wrapText="1"/>
    </xf>
    <xf numFmtId="0" fontId="0" fillId="6" borderId="5" xfId="0" applyFill="1" applyBorder="1" applyAlignment="1">
      <alignment vertical="top" wrapText="1"/>
    </xf>
    <xf numFmtId="0" fontId="3" fillId="7" borderId="0" xfId="0" applyFont="1" applyFill="1" applyAlignment="1">
      <alignment vertical="top" wrapText="1"/>
    </xf>
    <xf numFmtId="0" fontId="0" fillId="10" borderId="0" xfId="0" applyFill="1" applyAlignment="1">
      <alignment vertical="top" wrapText="1"/>
    </xf>
    <xf numFmtId="0" fontId="32" fillId="7" borderId="4" xfId="2" applyFont="1" applyFill="1" applyBorder="1" applyAlignment="1" applyProtection="1"/>
    <xf numFmtId="0" fontId="32" fillId="7" borderId="0" xfId="2" applyFont="1" applyFill="1" applyBorder="1" applyAlignment="1" applyProtection="1"/>
    <xf numFmtId="0" fontId="61" fillId="7" borderId="0" xfId="2" applyFont="1" applyFill="1" applyAlignment="1" applyProtection="1"/>
    <xf numFmtId="0" fontId="62" fillId="7" borderId="0" xfId="0" applyFont="1" applyFill="1" applyAlignment="1">
      <alignment vertical="top"/>
    </xf>
    <xf numFmtId="0" fontId="27" fillId="11" borderId="8" xfId="0" applyFont="1" applyFill="1" applyBorder="1" applyAlignment="1">
      <alignment vertical="top"/>
    </xf>
    <xf numFmtId="0" fontId="9" fillId="11" borderId="5" xfId="0" applyFont="1" applyFill="1" applyBorder="1" applyAlignment="1">
      <alignment vertical="top"/>
    </xf>
    <xf numFmtId="0" fontId="23" fillId="8" borderId="8" xfId="0" applyFont="1" applyFill="1" applyBorder="1" applyAlignment="1">
      <alignment vertical="top"/>
    </xf>
    <xf numFmtId="0" fontId="7" fillId="8" borderId="5" xfId="0" applyFont="1" applyFill="1" applyBorder="1" applyAlignment="1">
      <alignment vertical="top"/>
    </xf>
    <xf numFmtId="0" fontId="7" fillId="8" borderId="13" xfId="0" applyFont="1" applyFill="1" applyBorder="1" applyAlignment="1">
      <alignment vertical="top"/>
    </xf>
    <xf numFmtId="0" fontId="0" fillId="6" borderId="8" xfId="0" applyFill="1" applyBorder="1"/>
    <xf numFmtId="0" fontId="0" fillId="0" borderId="16" xfId="0" applyBorder="1"/>
    <xf numFmtId="0" fontId="0" fillId="2" borderId="27" xfId="0" applyFill="1" applyBorder="1"/>
    <xf numFmtId="0" fontId="0" fillId="5" borderId="0" xfId="0" applyFill="1" applyAlignment="1">
      <alignment vertical="top"/>
    </xf>
    <xf numFmtId="0" fontId="9" fillId="7" borderId="0" xfId="0" applyFont="1" applyFill="1" applyAlignment="1">
      <alignment vertical="top" wrapText="1"/>
    </xf>
    <xf numFmtId="0" fontId="31" fillId="7" borderId="0" xfId="0" applyFont="1" applyFill="1"/>
    <xf numFmtId="0" fontId="2" fillId="4" borderId="5" xfId="0" applyFont="1" applyFill="1" applyBorder="1" applyAlignment="1">
      <alignment horizontal="center" vertical="top" wrapText="1"/>
    </xf>
    <xf numFmtId="0" fontId="2" fillId="7" borderId="0" xfId="0" applyFont="1" applyFill="1" applyAlignment="1">
      <alignment horizontal="center" vertical="top" wrapText="1"/>
    </xf>
    <xf numFmtId="0" fontId="25" fillId="7" borderId="6" xfId="0" applyFont="1" applyFill="1" applyBorder="1" applyAlignment="1">
      <alignment horizontal="center" vertical="top" wrapText="1"/>
    </xf>
    <xf numFmtId="0" fontId="25" fillId="7" borderId="0" xfId="0" applyFont="1" applyFill="1" applyAlignment="1">
      <alignment vertical="top" wrapText="1"/>
    </xf>
    <xf numFmtId="0" fontId="53" fillId="7" borderId="0" xfId="0" applyFont="1" applyFill="1" applyAlignment="1">
      <alignment horizontal="left" vertical="top" wrapText="1"/>
    </xf>
    <xf numFmtId="0" fontId="25" fillId="7" borderId="0" xfId="0" applyFont="1" applyFill="1" applyAlignment="1">
      <alignment horizontal="center" vertical="top" wrapText="1"/>
    </xf>
    <xf numFmtId="0" fontId="25" fillId="7" borderId="4" xfId="0" applyFont="1" applyFill="1" applyBorder="1" applyAlignment="1">
      <alignment horizontal="center" vertical="top" wrapText="1"/>
    </xf>
    <xf numFmtId="0" fontId="25" fillId="7" borderId="4" xfId="0" applyFont="1" applyFill="1" applyBorder="1" applyAlignment="1">
      <alignment vertical="top" wrapText="1"/>
    </xf>
    <xf numFmtId="0" fontId="53" fillId="7" borderId="4" xfId="0" applyFont="1" applyFill="1" applyBorder="1" applyAlignment="1">
      <alignment horizontal="left" vertical="top" wrapText="1"/>
    </xf>
    <xf numFmtId="0" fontId="2" fillId="4" borderId="5" xfId="0" applyFont="1" applyFill="1" applyBorder="1" applyAlignment="1">
      <alignment vertical="top" wrapText="1"/>
    </xf>
    <xf numFmtId="0" fontId="2" fillId="4" borderId="6" xfId="0" applyFont="1" applyFill="1" applyBorder="1" applyAlignment="1">
      <alignment horizontal="center" vertical="top" wrapText="1"/>
    </xf>
    <xf numFmtId="0" fontId="2" fillId="4" borderId="5" xfId="0" applyFont="1" applyFill="1" applyBorder="1" applyAlignment="1">
      <alignment horizontal="left" vertical="top" wrapText="1"/>
    </xf>
    <xf numFmtId="0" fontId="25" fillId="7" borderId="0" xfId="0" applyFont="1" applyFill="1" applyAlignment="1">
      <alignment horizontal="left" vertical="top" wrapText="1"/>
    </xf>
    <xf numFmtId="0" fontId="53" fillId="7" borderId="6" xfId="0" applyFont="1" applyFill="1" applyBorder="1" applyAlignment="1">
      <alignment horizontal="left" vertical="top" wrapText="1"/>
    </xf>
    <xf numFmtId="0" fontId="52" fillId="7" borderId="0" xfId="0" applyFont="1" applyFill="1" applyAlignment="1">
      <alignment horizontal="center" vertical="top" wrapText="1"/>
    </xf>
    <xf numFmtId="0" fontId="25" fillId="7" borderId="4" xfId="0" applyFont="1" applyFill="1" applyBorder="1" applyAlignment="1">
      <alignment horizontal="left" vertical="top" wrapText="1"/>
    </xf>
    <xf numFmtId="0" fontId="52" fillId="7" borderId="4" xfId="0" applyFont="1" applyFill="1" applyBorder="1" applyAlignment="1">
      <alignment horizontal="center" vertical="top" wrapText="1"/>
    </xf>
    <xf numFmtId="0" fontId="51" fillId="7" borderId="6" xfId="0" applyFont="1" applyFill="1" applyBorder="1" applyAlignment="1">
      <alignment horizontal="left" vertical="top" wrapText="1"/>
    </xf>
    <xf numFmtId="0" fontId="51" fillId="7" borderId="0" xfId="0" applyFont="1" applyFill="1" applyAlignment="1">
      <alignment horizontal="left" vertical="top" wrapText="1"/>
    </xf>
    <xf numFmtId="0" fontId="51" fillId="7" borderId="4" xfId="0" applyFont="1" applyFill="1" applyBorder="1" applyAlignment="1">
      <alignment horizontal="left" vertical="top" wrapText="1"/>
    </xf>
    <xf numFmtId="0" fontId="26" fillId="7" borderId="0" xfId="0" applyFont="1" applyFill="1" applyAlignment="1">
      <alignment vertical="top" wrapText="1"/>
    </xf>
    <xf numFmtId="0" fontId="1" fillId="4" borderId="0" xfId="0" applyFont="1" applyFill="1" applyAlignment="1" applyProtection="1">
      <alignment vertical="top" wrapText="1"/>
      <protection locked="0"/>
    </xf>
    <xf numFmtId="0" fontId="11" fillId="0" borderId="0" xfId="2" applyFont="1" applyFill="1" applyAlignment="1" applyProtection="1">
      <alignment vertical="top" wrapText="1"/>
    </xf>
    <xf numFmtId="0" fontId="8" fillId="2" borderId="0" xfId="0" applyFont="1" applyFill="1" applyAlignment="1">
      <alignment vertical="top"/>
    </xf>
    <xf numFmtId="1" fontId="5" fillId="0" borderId="4" xfId="1" applyNumberFormat="1" applyFont="1" applyBorder="1" applyAlignment="1">
      <alignment vertical="top" wrapText="1"/>
    </xf>
    <xf numFmtId="1" fontId="5" fillId="0" borderId="4" xfId="1" applyNumberFormat="1" applyFont="1" applyBorder="1" applyAlignment="1">
      <alignment horizontal="center" vertical="top" wrapText="1"/>
    </xf>
    <xf numFmtId="1" fontId="0" fillId="0" borderId="4" xfId="0" applyNumberFormat="1" applyBorder="1" applyAlignment="1">
      <alignment vertical="top"/>
    </xf>
    <xf numFmtId="171" fontId="0" fillId="0" borderId="4" xfId="0" applyNumberFormat="1" applyBorder="1" applyAlignment="1">
      <alignment vertical="top"/>
    </xf>
    <xf numFmtId="3" fontId="0" fillId="0" borderId="4" xfId="0" applyNumberFormat="1" applyBorder="1" applyAlignment="1">
      <alignment vertical="top"/>
    </xf>
    <xf numFmtId="168" fontId="0" fillId="0" borderId="4" xfId="0" applyNumberFormat="1" applyBorder="1" applyAlignment="1">
      <alignment vertical="top"/>
    </xf>
    <xf numFmtId="170" fontId="0" fillId="0" borderId="4" xfId="0" applyNumberFormat="1" applyBorder="1" applyAlignment="1">
      <alignment vertical="top"/>
    </xf>
    <xf numFmtId="1" fontId="0" fillId="4" borderId="4" xfId="0" applyNumberFormat="1" applyFill="1" applyBorder="1" applyAlignment="1">
      <alignment vertical="top"/>
    </xf>
    <xf numFmtId="4" fontId="0" fillId="0" borderId="4" xfId="0" applyNumberFormat="1" applyBorder="1" applyAlignment="1">
      <alignment vertical="top"/>
    </xf>
    <xf numFmtId="0" fontId="27" fillId="10" borderId="0" xfId="0" applyFont="1" applyFill="1"/>
    <xf numFmtId="0" fontId="29" fillId="10" borderId="0" xfId="2" applyFont="1" applyFill="1" applyAlignment="1" applyProtection="1">
      <alignment horizontal="right"/>
    </xf>
    <xf numFmtId="0" fontId="29" fillId="10" borderId="0" xfId="2" applyFont="1" applyFill="1" applyAlignment="1" applyProtection="1"/>
    <xf numFmtId="0" fontId="9" fillId="10" borderId="0" xfId="0" applyFont="1" applyFill="1" applyAlignment="1">
      <alignment vertical="top" wrapText="1"/>
    </xf>
    <xf numFmtId="0" fontId="9" fillId="10" borderId="0" xfId="0" applyFont="1" applyFill="1" applyAlignment="1">
      <alignment vertical="top"/>
    </xf>
    <xf numFmtId="0" fontId="27" fillId="10" borderId="0" xfId="2" applyFont="1" applyFill="1" applyAlignment="1" applyProtection="1">
      <alignment vertical="top"/>
    </xf>
    <xf numFmtId="0" fontId="39" fillId="10" borderId="0" xfId="0" applyFont="1" applyFill="1" applyAlignment="1">
      <alignment vertical="top"/>
    </xf>
    <xf numFmtId="0" fontId="27" fillId="10" borderId="0" xfId="2" applyFont="1" applyFill="1" applyAlignment="1" applyProtection="1"/>
    <xf numFmtId="0" fontId="39" fillId="10" borderId="0" xfId="0" applyFont="1" applyFill="1"/>
    <xf numFmtId="0" fontId="48" fillId="10" borderId="0" xfId="2" applyFont="1" applyFill="1" applyAlignment="1" applyProtection="1">
      <alignment horizontal="right" vertical="top"/>
    </xf>
    <xf numFmtId="0" fontId="27" fillId="5" borderId="5" xfId="0" applyFont="1" applyFill="1" applyBorder="1" applyAlignment="1">
      <alignment horizontal="left" vertical="top"/>
    </xf>
    <xf numFmtId="0" fontId="9" fillId="5" borderId="5" xfId="0" applyFont="1" applyFill="1" applyBorder="1" applyAlignment="1">
      <alignment vertical="top"/>
    </xf>
    <xf numFmtId="0" fontId="9" fillId="5" borderId="13" xfId="0" applyFont="1" applyFill="1" applyBorder="1" applyAlignment="1">
      <alignment vertical="top"/>
    </xf>
    <xf numFmtId="0" fontId="27" fillId="10" borderId="6" xfId="0" applyFont="1" applyFill="1" applyBorder="1" applyAlignment="1">
      <alignment horizontal="right" vertical="top"/>
    </xf>
    <xf numFmtId="0" fontId="8" fillId="10" borderId="6" xfId="0" applyFont="1" applyFill="1" applyBorder="1" applyAlignment="1">
      <alignment vertical="top"/>
    </xf>
    <xf numFmtId="0" fontId="27" fillId="10" borderId="17" xfId="0" applyFont="1" applyFill="1" applyBorder="1" applyAlignment="1">
      <alignment horizontal="right" vertical="top"/>
    </xf>
    <xf numFmtId="0" fontId="9" fillId="10" borderId="0" xfId="0" applyFont="1" applyFill="1"/>
    <xf numFmtId="0" fontId="0" fillId="10" borderId="0" xfId="0" applyFill="1"/>
    <xf numFmtId="0" fontId="64" fillId="7" borderId="0" xfId="0" applyFont="1" applyFill="1"/>
    <xf numFmtId="0" fontId="29" fillId="10" borderId="0" xfId="2" applyFont="1" applyFill="1" applyAlignment="1" applyProtection="1">
      <alignment vertical="top"/>
    </xf>
    <xf numFmtId="0" fontId="1" fillId="7" borderId="0" xfId="0" applyFont="1" applyFill="1" applyAlignment="1">
      <alignment vertical="top"/>
    </xf>
    <xf numFmtId="0" fontId="15" fillId="3" borderId="5" xfId="5" applyFont="1" applyFill="1" applyBorder="1" applyAlignment="1">
      <alignment horizontal="center" vertical="top"/>
    </xf>
    <xf numFmtId="0" fontId="0" fillId="2" borderId="5" xfId="0" applyFill="1" applyBorder="1" applyAlignment="1">
      <alignment horizontal="left" vertical="top"/>
    </xf>
    <xf numFmtId="4" fontId="0" fillId="7" borderId="6" xfId="0" applyNumberFormat="1" applyFill="1" applyBorder="1" applyAlignment="1">
      <alignment horizontal="left" vertical="top"/>
    </xf>
    <xf numFmtId="4" fontId="0" fillId="7" borderId="0" xfId="0" applyNumberFormat="1" applyFill="1" applyAlignment="1">
      <alignment horizontal="left" vertical="top"/>
    </xf>
    <xf numFmtId="4" fontId="0" fillId="7" borderId="4" xfId="0" applyNumberFormat="1" applyFill="1" applyBorder="1" applyAlignment="1">
      <alignment horizontal="left" vertical="top"/>
    </xf>
    <xf numFmtId="0" fontId="24" fillId="7" borderId="0" xfId="0" applyFont="1" applyFill="1" applyAlignment="1">
      <alignment vertical="top" wrapText="1"/>
    </xf>
    <xf numFmtId="0" fontId="25" fillId="7" borderId="0" xfId="0" applyFont="1" applyFill="1" applyAlignment="1">
      <alignment vertical="top" wrapText="1"/>
    </xf>
    <xf numFmtId="0" fontId="2" fillId="4" borderId="0" xfId="0" applyFont="1" applyFill="1" applyAlignment="1" applyProtection="1">
      <alignment vertical="top" wrapText="1"/>
      <protection locked="0"/>
    </xf>
    <xf numFmtId="0" fontId="0" fillId="0" borderId="0" xfId="0" applyAlignment="1" applyProtection="1">
      <alignment vertical="top" wrapText="1"/>
      <protection locked="0"/>
    </xf>
    <xf numFmtId="0" fontId="0" fillId="7" borderId="0" xfId="0" applyFill="1" applyAlignment="1">
      <alignment vertical="top" wrapText="1"/>
    </xf>
    <xf numFmtId="0" fontId="17" fillId="7" borderId="0" xfId="0" applyFont="1" applyFill="1" applyAlignment="1">
      <alignment vertical="top" wrapText="1"/>
    </xf>
    <xf numFmtId="0" fontId="0" fillId="0" borderId="0" xfId="0" applyAlignment="1">
      <alignment vertical="top" wrapText="1"/>
    </xf>
    <xf numFmtId="0" fontId="16" fillId="7" borderId="0" xfId="0" applyFont="1" applyFill="1" applyAlignment="1">
      <alignment vertical="top" wrapText="1"/>
    </xf>
    <xf numFmtId="0" fontId="8" fillId="2" borderId="0" xfId="0" applyFont="1" applyFill="1" applyAlignment="1">
      <alignment vertical="top" wrapText="1"/>
    </xf>
    <xf numFmtId="0" fontId="27" fillId="10" borderId="0" xfId="2" applyFont="1" applyFill="1" applyAlignment="1" applyProtection="1"/>
    <xf numFmtId="0" fontId="39" fillId="10" borderId="0" xfId="0" applyFont="1" applyFill="1"/>
    <xf numFmtId="0" fontId="52" fillId="7" borderId="0" xfId="0" applyFont="1" applyFill="1" applyAlignment="1">
      <alignment vertical="top" wrapText="1"/>
    </xf>
    <xf numFmtId="0" fontId="52" fillId="7" borderId="0" xfId="0" applyFont="1" applyFill="1" applyAlignment="1">
      <alignment vertical="top"/>
    </xf>
    <xf numFmtId="0" fontId="23" fillId="7" borderId="0" xfId="0" applyFont="1" applyFill="1" applyAlignment="1">
      <alignment vertical="top"/>
    </xf>
    <xf numFmtId="0" fontId="23" fillId="0" borderId="0" xfId="0" applyFont="1" applyAlignment="1">
      <alignment vertical="top"/>
    </xf>
    <xf numFmtId="0" fontId="0" fillId="0" borderId="0" xfId="0"/>
  </cellXfs>
  <cellStyles count="7">
    <cellStyle name="Hyperlink" xfId="2" builtinId="8"/>
    <cellStyle name="Normal" xfId="0" builtinId="0"/>
    <cellStyle name="Normal_Ind and rank" xfId="6" xr:uid="{00000000-0005-0000-0000-000002000000}"/>
    <cellStyle name="Normal_List of countries for the GG" xfId="1" xr:uid="{00000000-0005-0000-0000-000003000000}"/>
    <cellStyle name="Normal_Sheet1" xfId="3" xr:uid="{00000000-0005-0000-0000-000004000000}"/>
    <cellStyle name="Normal_Sheet2" xfId="5" xr:uid="{00000000-0005-0000-0000-000005000000}"/>
    <cellStyle name="Normal_Sheet3" xfId="4" xr:uid="{00000000-0005-0000-0000-000006000000}"/>
  </cellStyles>
  <dxfs count="4">
    <dxf>
      <font>
        <b/>
        <i val="0"/>
        <color auto="1"/>
        <name val="Cambria"/>
        <scheme val="none"/>
      </font>
      <fill>
        <patternFill>
          <bgColor theme="4" tint="0.79998168889431442"/>
        </patternFill>
      </fill>
      <border>
        <left/>
        <right/>
        <top/>
        <bottom/>
      </border>
    </dxf>
    <dxf>
      <font>
        <b/>
        <i val="0"/>
        <color auto="1"/>
        <name val="Cambria"/>
        <scheme val="none"/>
      </font>
      <fill>
        <patternFill>
          <bgColor theme="3" tint="0.59996337778862885"/>
        </patternFill>
      </fill>
      <border>
        <left/>
        <right/>
        <top/>
        <bottom/>
      </border>
    </dxf>
    <dxf>
      <font>
        <b/>
        <i val="0"/>
        <color auto="1"/>
        <name val="Cambria"/>
        <scheme val="none"/>
      </font>
      <fill>
        <patternFill>
          <bgColor theme="4" tint="0.79998168889431442"/>
        </patternFill>
      </fill>
      <border>
        <left/>
        <right/>
        <top/>
        <bottom/>
      </border>
    </dxf>
    <dxf>
      <font>
        <b/>
        <i val="0"/>
        <color auto="1"/>
        <name val="Cambria"/>
        <scheme val="none"/>
      </font>
      <fill>
        <patternFill>
          <bgColor theme="3" tint="0.59996337778862885"/>
        </patternFill>
      </fill>
      <border>
        <left/>
        <right/>
        <top/>
        <bottom/>
      </border>
    </dxf>
  </dxfs>
  <tableStyles count="0" defaultTableStyle="TableStyleMedium9"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'Country profile analysis a'!$C$30:$C$44</c:f>
              <c:strCache>
                <c:ptCount val="15"/>
                <c:pt idx="0">
                  <c:v>Health</c:v>
                </c:pt>
                <c:pt idx="1">
                  <c:v>Education</c:v>
                </c:pt>
                <c:pt idx="2">
                  <c:v>Water supply and sanitation</c:v>
                </c:pt>
                <c:pt idx="3">
                  <c:v>Nutrition</c:v>
                </c:pt>
                <c:pt idx="4">
                  <c:v>Energy</c:v>
                </c:pt>
                <c:pt idx="5">
                  <c:v>Social services</c:v>
                </c:pt>
                <c:pt idx="6">
                  <c:v>Employment and training</c:v>
                </c:pt>
                <c:pt idx="7">
                  <c:v>Economic development</c:v>
                </c:pt>
                <c:pt idx="8">
                  <c:v>Business</c:v>
                </c:pt>
                <c:pt idx="9">
                  <c:v>Environment</c:v>
                </c:pt>
                <c:pt idx="10">
                  <c:v>Groups and associations</c:v>
                </c:pt>
                <c:pt idx="11">
                  <c:v>Media</c:v>
                </c:pt>
                <c:pt idx="12">
                  <c:v>Research</c:v>
                </c:pt>
                <c:pt idx="13">
                  <c:v>Governance and institutions</c:v>
                </c:pt>
                <c:pt idx="14">
                  <c:v>Grants and volunteerism</c:v>
                </c:pt>
              </c:strCache>
            </c:strRef>
          </c:cat>
          <c:val>
            <c:numRef>
              <c:f>'Country profile analysis a'!$D$30:$D$44</c:f>
              <c:numCache>
                <c:formatCode>General</c:formatCode>
                <c:ptCount val="15"/>
                <c:pt idx="0">
                  <c:v>3</c:v>
                </c:pt>
                <c:pt idx="1">
                  <c:v>52</c:v>
                </c:pt>
                <c:pt idx="2">
                  <c:v>29</c:v>
                </c:pt>
                <c:pt idx="3">
                  <c:v>29</c:v>
                </c:pt>
                <c:pt idx="4">
                  <c:v>41</c:v>
                </c:pt>
                <c:pt idx="5">
                  <c:v>20</c:v>
                </c:pt>
                <c:pt idx="6">
                  <c:v>38</c:v>
                </c:pt>
                <c:pt idx="7">
                  <c:v>38</c:v>
                </c:pt>
                <c:pt idx="8">
                  <c:v>55</c:v>
                </c:pt>
                <c:pt idx="9">
                  <c:v>48</c:v>
                </c:pt>
                <c:pt idx="10">
                  <c:v>106</c:v>
                </c:pt>
                <c:pt idx="11">
                  <c:v>104</c:v>
                </c:pt>
                <c:pt idx="12">
                  <c:v>36</c:v>
                </c:pt>
                <c:pt idx="13">
                  <c:v>103</c:v>
                </c:pt>
                <c:pt idx="14">
                  <c:v>56</c:v>
                </c:pt>
              </c:numCache>
            </c:numRef>
          </c:val>
          <c:extLst>
            <c:ext xmlns:c16="http://schemas.microsoft.com/office/drawing/2014/chart" uri="{C3380CC4-5D6E-409C-BE32-E72D297353CC}">
              <c16:uniqueId val="{00000000-7E8F-42A5-9134-7D6ED264A1BA}"/>
            </c:ext>
          </c:extLst>
        </c:ser>
        <c:dLbls>
          <c:showLegendKey val="0"/>
          <c:showVal val="0"/>
          <c:showCatName val="0"/>
          <c:showSerName val="0"/>
          <c:showPercent val="0"/>
          <c:showBubbleSize val="0"/>
        </c:dLbls>
        <c:gapWidth val="150"/>
        <c:axId val="408828736"/>
        <c:axId val="408828344"/>
      </c:barChart>
      <c:catAx>
        <c:axId val="408828736"/>
        <c:scaling>
          <c:orientation val="minMax"/>
        </c:scaling>
        <c:delete val="0"/>
        <c:axPos val="l"/>
        <c:numFmt formatCode="General" sourceLinked="0"/>
        <c:majorTickMark val="out"/>
        <c:minorTickMark val="none"/>
        <c:tickLblPos val="nextTo"/>
        <c:crossAx val="408828344"/>
        <c:crosses val="autoZero"/>
        <c:auto val="1"/>
        <c:lblAlgn val="ctr"/>
        <c:lblOffset val="100"/>
        <c:tickLblSkip val="1"/>
        <c:noMultiLvlLbl val="0"/>
      </c:catAx>
      <c:valAx>
        <c:axId val="408828344"/>
        <c:scaling>
          <c:orientation val="minMax"/>
        </c:scaling>
        <c:delete val="0"/>
        <c:axPos val="b"/>
        <c:majorGridlines/>
        <c:numFmt formatCode="General" sourceLinked="1"/>
        <c:majorTickMark val="out"/>
        <c:minorTickMark val="none"/>
        <c:tickLblPos val="nextTo"/>
        <c:crossAx val="408828736"/>
        <c:crosses val="autoZero"/>
        <c:crossBetween val="between"/>
      </c:valAx>
    </c:plotArea>
    <c:legend>
      <c:legendPos val="r"/>
      <c:overlay val="0"/>
    </c:legend>
    <c:plotVisOnly val="1"/>
    <c:dispBlanksAs val="gap"/>
    <c:showDLblsOverMax val="0"/>
  </c:chart>
  <c:printSettings>
    <c:headerFooter/>
    <c:pageMargins b="0.750000000000002" l="0.70000000000000062" r="0.70000000000000062" t="0.750000000000002" header="0.30000000000000032" footer="0.30000000000000032"/>
    <c:pageSetup/>
  </c:printSettings>
</c:chartSpace>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523875</xdr:colOff>
      <xdr:row>2</xdr:row>
      <xdr:rowOff>114300</xdr:rowOff>
    </xdr:from>
    <xdr:to>
      <xdr:col>5</xdr:col>
      <xdr:colOff>323849</xdr:colOff>
      <xdr:row>4</xdr:row>
      <xdr:rowOff>152400</xdr:rowOff>
    </xdr:to>
    <xdr:sp macro="" textlink="">
      <xdr:nvSpPr>
        <xdr:cNvPr id="2" name="Line Callout 1 1">
          <a:extLst>
            <a:ext uri="{FF2B5EF4-FFF2-40B4-BE49-F238E27FC236}">
              <a16:creationId xmlns:a16="http://schemas.microsoft.com/office/drawing/2014/main" id="{00000000-0008-0000-0100-000002000000}"/>
            </a:ext>
          </a:extLst>
        </xdr:cNvPr>
        <xdr:cNvSpPr/>
      </xdr:nvSpPr>
      <xdr:spPr>
        <a:xfrm>
          <a:off x="4981575" y="704850"/>
          <a:ext cx="1657349" cy="419100"/>
        </a:xfrm>
        <a:prstGeom prst="borderCallout1">
          <a:avLst>
            <a:gd name="adj1" fmla="val 50568"/>
            <a:gd name="adj2" fmla="val -3823"/>
            <a:gd name="adj3" fmla="val 35227"/>
            <a:gd name="adj4" fmla="val -2995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NZ" sz="1400" b="1">
              <a:latin typeface="Comic Sans MS" pitchFamily="66" charset="0"/>
            </a:rPr>
            <a:t>Select a country</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0</xdr:colOff>
      <xdr:row>2</xdr:row>
      <xdr:rowOff>95250</xdr:rowOff>
    </xdr:from>
    <xdr:to>
      <xdr:col>11</xdr:col>
      <xdr:colOff>342900</xdr:colOff>
      <xdr:row>4</xdr:row>
      <xdr:rowOff>133350</xdr:rowOff>
    </xdr:to>
    <xdr:sp macro="" textlink="">
      <xdr:nvSpPr>
        <xdr:cNvPr id="2" name="Line Callout 1 1">
          <a:extLst>
            <a:ext uri="{FF2B5EF4-FFF2-40B4-BE49-F238E27FC236}">
              <a16:creationId xmlns:a16="http://schemas.microsoft.com/office/drawing/2014/main" id="{00000000-0008-0000-0200-000002000000}"/>
            </a:ext>
          </a:extLst>
        </xdr:cNvPr>
        <xdr:cNvSpPr/>
      </xdr:nvSpPr>
      <xdr:spPr>
        <a:xfrm>
          <a:off x="8524875" y="685800"/>
          <a:ext cx="1562100" cy="419100"/>
        </a:xfrm>
        <a:prstGeom prst="borderCallout1">
          <a:avLst>
            <a:gd name="adj1" fmla="val 48295"/>
            <a:gd name="adj2" fmla="val -2419"/>
            <a:gd name="adj3" fmla="val 42047"/>
            <a:gd name="adj4" fmla="val -37849"/>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NZ" sz="1400" b="1">
              <a:latin typeface="Comic Sans MS" pitchFamily="66" charset="0"/>
            </a:rPr>
            <a:t>Select a sector</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438150</xdr:colOff>
      <xdr:row>25</xdr:row>
      <xdr:rowOff>76200</xdr:rowOff>
    </xdr:from>
    <xdr:to>
      <xdr:col>10</xdr:col>
      <xdr:colOff>285750</xdr:colOff>
      <xdr:row>43</xdr:row>
      <xdr:rowOff>76200</xdr:rowOff>
    </xdr:to>
    <xdr:graphicFrame macro="">
      <xdr:nvGraphicFramePr>
        <xdr:cNvPr id="2" name="Chart 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good-guide.org/"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hyperlink" Target="http://info.worldbank.org/governance/wgi/index.aspx" TargetMode="External"/><Relationship Id="rId13" Type="http://schemas.openxmlformats.org/officeDocument/2006/relationships/hyperlink" Target="http://www.scimagojr.com/countryrank.php" TargetMode="External"/><Relationship Id="rId3" Type="http://schemas.openxmlformats.org/officeDocument/2006/relationships/hyperlink" Target="http://en.rsf.org/press-freedom-index-2013,1054.html" TargetMode="External"/><Relationship Id="rId7" Type="http://schemas.openxmlformats.org/officeDocument/2006/relationships/hyperlink" Target="http://data.un.org/Data.aspx?q=poverty&amp;d=MDG&amp;f=seriesRowID%3a581" TargetMode="External"/><Relationship Id="rId12" Type="http://schemas.openxmlformats.org/officeDocument/2006/relationships/hyperlink" Target="http://www.doingbusiness.org/rankings" TargetMode="External"/><Relationship Id="rId2" Type="http://schemas.openxmlformats.org/officeDocument/2006/relationships/hyperlink" Target="http://en.wikipedia.org/wiki/Freedom_in_the_World" TargetMode="External"/><Relationship Id="rId1" Type="http://schemas.openxmlformats.org/officeDocument/2006/relationships/hyperlink" Target="http://epi.yale.edu/" TargetMode="External"/><Relationship Id="rId6" Type="http://schemas.openxmlformats.org/officeDocument/2006/relationships/hyperlink" Target="http://data.worldbank.org/indicator/EG.USE.ELEC.KH.PC" TargetMode="External"/><Relationship Id="rId11" Type="http://schemas.openxmlformats.org/officeDocument/2006/relationships/hyperlink" Target="http://mdgs.un.org/unsd/mdg/Data.aspx" TargetMode="External"/><Relationship Id="rId5" Type="http://schemas.openxmlformats.org/officeDocument/2006/relationships/hyperlink" Target="https://docs.google.com/spreadsheet/ccc?key=0AonYZs4MzlZbdHlfd0F1QlAxYjgtOW53ZXNOZ0JzNVE" TargetMode="External"/><Relationship Id="rId15" Type="http://schemas.openxmlformats.org/officeDocument/2006/relationships/printerSettings" Target="../printerSettings/printerSettings6.bin"/><Relationship Id="rId10" Type="http://schemas.openxmlformats.org/officeDocument/2006/relationships/hyperlink" Target="http://hdr.undp.org/en/statistics/data/" TargetMode="External"/><Relationship Id="rId4" Type="http://schemas.openxmlformats.org/officeDocument/2006/relationships/hyperlink" Target="http://data.un.org/Data.aspx?q=unemployment&amp;d=IFS&amp;f=SeriesCode%3a67" TargetMode="External"/><Relationship Id="rId9" Type="http://schemas.openxmlformats.org/officeDocument/2006/relationships/hyperlink" Target="https://www.cafonline.org/PDF/WorldGivingIndex2012WEB.pdf" TargetMode="External"/><Relationship Id="rId14" Type="http://schemas.openxmlformats.org/officeDocument/2006/relationships/hyperlink" Target="http://data.un.org/"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hyperlink" Target="http://www.linkedin.com/pub/jeremy-webb/23/6b8/1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3"/>
  <sheetViews>
    <sheetView workbookViewId="0">
      <pane ySplit="3" topLeftCell="A4" activePane="bottomLeft" state="frozen"/>
      <selection pane="bottomLeft"/>
    </sheetView>
  </sheetViews>
  <sheetFormatPr baseColWidth="10" defaultColWidth="9.1640625" defaultRowHeight="15"/>
  <cols>
    <col min="1" max="1" width="48.83203125" style="51" customWidth="1"/>
    <col min="2" max="2" width="47.6640625" style="51" customWidth="1"/>
    <col min="3" max="16384" width="9.1640625" style="51"/>
  </cols>
  <sheetData>
    <row r="1" spans="1:2">
      <c r="A1" s="229" t="s">
        <v>817</v>
      </c>
      <c r="B1" s="230" t="s">
        <v>821</v>
      </c>
    </row>
    <row r="2" spans="1:2" ht="31">
      <c r="A2" s="247" t="s">
        <v>1445</v>
      </c>
    </row>
    <row r="3" spans="1:2" ht="62">
      <c r="A3" s="63" t="s">
        <v>1421</v>
      </c>
    </row>
    <row r="4" spans="1:2">
      <c r="A4" s="62"/>
    </row>
    <row r="5" spans="1:2" ht="26">
      <c r="A5" s="74" t="s">
        <v>1296</v>
      </c>
    </row>
    <row r="6" spans="1:2">
      <c r="A6" s="78" t="s">
        <v>1299</v>
      </c>
    </row>
    <row r="8" spans="1:2" ht="26">
      <c r="A8" s="60" t="s">
        <v>1295</v>
      </c>
      <c r="B8" s="61"/>
    </row>
    <row r="9" spans="1:2">
      <c r="A9" s="65" t="s">
        <v>819</v>
      </c>
    </row>
    <row r="10" spans="1:2">
      <c r="A10" s="65" t="s">
        <v>1399</v>
      </c>
    </row>
    <row r="11" spans="1:2">
      <c r="A11" s="182" t="s">
        <v>818</v>
      </c>
    </row>
    <row r="12" spans="1:2">
      <c r="A12" s="181"/>
      <c r="B12" s="57"/>
    </row>
    <row r="13" spans="1:2" ht="26">
      <c r="A13" s="53" t="s">
        <v>841</v>
      </c>
    </row>
    <row r="14" spans="1:2">
      <c r="A14" s="65" t="s">
        <v>820</v>
      </c>
    </row>
    <row r="15" spans="1:2">
      <c r="A15" s="65" t="s">
        <v>839</v>
      </c>
    </row>
    <row r="16" spans="1:2">
      <c r="A16" s="65" t="s">
        <v>840</v>
      </c>
    </row>
    <row r="18" spans="1:2" ht="26">
      <c r="A18" s="60" t="s">
        <v>1422</v>
      </c>
      <c r="B18" s="61"/>
    </row>
    <row r="19" spans="1:2">
      <c r="A19" s="183" t="s">
        <v>838</v>
      </c>
    </row>
    <row r="21" spans="1:2">
      <c r="A21" s="245"/>
      <c r="B21" s="246"/>
    </row>
    <row r="22" spans="1:2">
      <c r="A22" s="98"/>
    </row>
    <row r="23" spans="1:2">
      <c r="A23" s="98"/>
    </row>
  </sheetData>
  <sheetProtection algorithmName="SHA-512" hashValue="fh5RXuf8rqJd24qwxXmec0TDPnPsLn78TQ1/OfyUdK7glMKClqtchmvthNoYbiwuq0C/xfgykRzKmQ1CxWQWTw==" saltValue="DKM8uFitEn1JOGhlZRc6pg==" spinCount="100000" sheet="1" objects="1" scenarios="1"/>
  <hyperlinks>
    <hyperlink ref="A10" location="'Sector data'!E4" display="Sector data" xr:uid="{00000000-0004-0000-0000-000000000000}"/>
    <hyperlink ref="A9" location="'Country Profile'!C4" display="Country profile" xr:uid="{00000000-0004-0000-0000-000001000000}"/>
    <hyperlink ref="A11" location="'Main data table'!A1" display="Main data table" xr:uid="{00000000-0004-0000-0000-000002000000}"/>
    <hyperlink ref="B1" location="'About us'!A1" display="About us" xr:uid="{00000000-0004-0000-0000-000003000000}"/>
    <hyperlink ref="A14" location="'Classification of needs'!A1" display="Classification of needs" xr:uid="{00000000-0004-0000-0000-000004000000}"/>
    <hyperlink ref="A15" location="'Data sources'!A1" display="Data sources" xr:uid="{00000000-0004-0000-0000-000005000000}"/>
    <hyperlink ref="A5" location="'About us'!A1" display="About us" xr:uid="{00000000-0004-0000-0000-000006000000}"/>
    <hyperlink ref="A6" location="'How to use the GG'!A1" display="How to use the Good-Guide" xr:uid="{00000000-0004-0000-0000-000007000000}"/>
    <hyperlink ref="A16" location="Methodology!A1" display="Methodology" xr:uid="{00000000-0004-0000-0000-000008000000}"/>
    <hyperlink ref="A19" r:id="rId1" xr:uid="{00000000-0004-0000-0000-000009000000}"/>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J3205"/>
  <sheetViews>
    <sheetView workbookViewId="0">
      <pane ySplit="4" topLeftCell="A3190" activePane="bottomLeft" state="frozen"/>
      <selection pane="bottomLeft" activeCell="A3205" sqref="A3205"/>
    </sheetView>
  </sheetViews>
  <sheetFormatPr baseColWidth="10" defaultColWidth="9.1640625" defaultRowHeight="15"/>
  <cols>
    <col min="1" max="1" width="28.1640625" style="45" customWidth="1"/>
    <col min="2" max="2" width="9" style="45" bestFit="1" customWidth="1"/>
    <col min="3" max="3" width="8.6640625" style="45" bestFit="1" customWidth="1"/>
    <col min="4" max="4" width="37.6640625" style="45" bestFit="1" customWidth="1"/>
    <col min="5" max="5" width="20.33203125" style="45" bestFit="1" customWidth="1"/>
    <col min="6" max="6" width="12.33203125" style="45" bestFit="1" customWidth="1"/>
    <col min="7" max="7" width="36.33203125" style="45" bestFit="1" customWidth="1"/>
    <col min="8" max="8" width="14.33203125" style="45" bestFit="1" customWidth="1"/>
    <col min="9" max="9" width="4.83203125" style="45" bestFit="1" customWidth="1"/>
    <col min="10" max="10" width="4.1640625" style="45" bestFit="1" customWidth="1"/>
    <col min="11" max="16384" width="9.1640625" style="45"/>
  </cols>
  <sheetData>
    <row r="1" spans="1:10">
      <c r="A1" s="52" t="s">
        <v>817</v>
      </c>
      <c r="B1" s="193"/>
      <c r="C1" s="193"/>
      <c r="D1" s="193"/>
      <c r="E1" s="193"/>
      <c r="F1" s="193"/>
      <c r="G1" s="193"/>
      <c r="H1" s="193"/>
      <c r="I1" s="193"/>
      <c r="J1" s="193"/>
    </row>
    <row r="2" spans="1:10" ht="31">
      <c r="A2" s="68" t="s">
        <v>1417</v>
      </c>
    </row>
    <row r="4" spans="1:10" ht="16">
      <c r="A4" s="15" t="s">
        <v>1388</v>
      </c>
      <c r="B4" s="168" t="s">
        <v>1384</v>
      </c>
      <c r="C4" s="168" t="s">
        <v>1385</v>
      </c>
      <c r="D4" s="168" t="s">
        <v>0</v>
      </c>
      <c r="E4" s="168" t="s">
        <v>676</v>
      </c>
      <c r="F4" s="168" t="s">
        <v>702</v>
      </c>
      <c r="G4" s="168" t="s">
        <v>2</v>
      </c>
      <c r="H4" s="168" t="s">
        <v>674</v>
      </c>
      <c r="I4" s="168" t="s">
        <v>1</v>
      </c>
      <c r="J4" s="168" t="s">
        <v>214</v>
      </c>
    </row>
    <row r="5" spans="1:10">
      <c r="A5" s="166" t="str">
        <f>D5&amp;", "&amp;E5</f>
        <v>Somalia, Overal need rank</v>
      </c>
      <c r="B5" s="154" t="s">
        <v>559</v>
      </c>
      <c r="C5" s="154" t="s">
        <v>558</v>
      </c>
      <c r="D5" s="155" t="s">
        <v>27</v>
      </c>
      <c r="E5" s="155" t="s">
        <v>1389</v>
      </c>
      <c r="F5" s="156">
        <v>1</v>
      </c>
      <c r="G5" s="156" t="s">
        <v>1386</v>
      </c>
      <c r="H5" s="157">
        <f>F5</f>
        <v>1</v>
      </c>
      <c r="I5" s="154">
        <v>2014</v>
      </c>
      <c r="J5" s="154" t="s">
        <v>5</v>
      </c>
    </row>
    <row r="6" spans="1:10">
      <c r="A6" s="166" t="str">
        <f t="shared" ref="A6:A69" si="0">D6&amp;", "&amp;E6</f>
        <v>Democratic Republic of the Congo, Overal need rank</v>
      </c>
      <c r="B6" s="154" t="s">
        <v>325</v>
      </c>
      <c r="C6" s="154" t="s">
        <v>324</v>
      </c>
      <c r="D6" s="155" t="s">
        <v>26</v>
      </c>
      <c r="E6" s="155" t="s">
        <v>1389</v>
      </c>
      <c r="F6" s="156">
        <v>2</v>
      </c>
      <c r="G6" s="156" t="s">
        <v>1386</v>
      </c>
      <c r="H6" s="157">
        <f t="shared" ref="H6:H69" si="1">F6</f>
        <v>2</v>
      </c>
      <c r="I6" s="154">
        <v>2014</v>
      </c>
      <c r="J6" s="154" t="s">
        <v>5</v>
      </c>
    </row>
    <row r="7" spans="1:10">
      <c r="A7" s="166" t="str">
        <f t="shared" si="0"/>
        <v>Eritrea, Overal need rank</v>
      </c>
      <c r="B7" s="154" t="s">
        <v>343</v>
      </c>
      <c r="C7" s="154" t="s">
        <v>342</v>
      </c>
      <c r="D7" s="155" t="s">
        <v>60</v>
      </c>
      <c r="E7" s="155" t="s">
        <v>1389</v>
      </c>
      <c r="F7" s="156">
        <v>3</v>
      </c>
      <c r="G7" s="156" t="s">
        <v>1386</v>
      </c>
      <c r="H7" s="157">
        <f t="shared" si="1"/>
        <v>3</v>
      </c>
      <c r="I7" s="154">
        <v>2014</v>
      </c>
      <c r="J7" s="154" t="s">
        <v>5</v>
      </c>
    </row>
    <row r="8" spans="1:10">
      <c r="A8" s="166" t="str">
        <f t="shared" si="0"/>
        <v>Chad, Overal need rank</v>
      </c>
      <c r="B8" s="154" t="s">
        <v>299</v>
      </c>
      <c r="C8" s="154" t="s">
        <v>298</v>
      </c>
      <c r="D8" s="155" t="s">
        <v>11</v>
      </c>
      <c r="E8" s="155" t="s">
        <v>1389</v>
      </c>
      <c r="F8" s="156">
        <v>4</v>
      </c>
      <c r="G8" s="156" t="s">
        <v>1386</v>
      </c>
      <c r="H8" s="157">
        <f t="shared" si="1"/>
        <v>4</v>
      </c>
      <c r="I8" s="154">
        <v>2014</v>
      </c>
      <c r="J8" s="154" t="s">
        <v>5</v>
      </c>
    </row>
    <row r="9" spans="1:10">
      <c r="A9" s="166" t="str">
        <f t="shared" si="0"/>
        <v>Burundi, Overal need rank</v>
      </c>
      <c r="B9" s="154" t="s">
        <v>285</v>
      </c>
      <c r="C9" s="154" t="s">
        <v>284</v>
      </c>
      <c r="D9" s="155" t="s">
        <v>19</v>
      </c>
      <c r="E9" s="155" t="s">
        <v>1389</v>
      </c>
      <c r="F9" s="156">
        <v>5</v>
      </c>
      <c r="G9" s="156" t="s">
        <v>1386</v>
      </c>
      <c r="H9" s="157">
        <f t="shared" si="1"/>
        <v>5</v>
      </c>
      <c r="I9" s="154">
        <v>2014</v>
      </c>
      <c r="J9" s="154" t="s">
        <v>5</v>
      </c>
    </row>
    <row r="10" spans="1:10">
      <c r="A10" s="166" t="str">
        <f t="shared" si="0"/>
        <v>Guinea-Bissau, Overal need rank</v>
      </c>
      <c r="B10" s="154" t="s">
        <v>377</v>
      </c>
      <c r="C10" s="154" t="s">
        <v>376</v>
      </c>
      <c r="D10" s="155" t="s">
        <v>14</v>
      </c>
      <c r="E10" s="155" t="s">
        <v>1389</v>
      </c>
      <c r="F10" s="156">
        <v>6</v>
      </c>
      <c r="G10" s="156" t="s">
        <v>1386</v>
      </c>
      <c r="H10" s="157">
        <f t="shared" si="1"/>
        <v>6</v>
      </c>
      <c r="I10" s="154">
        <v>2014</v>
      </c>
      <c r="J10" s="154" t="s">
        <v>5</v>
      </c>
    </row>
    <row r="11" spans="1:10">
      <c r="A11" s="166" t="str">
        <f t="shared" si="0"/>
        <v>Central African Republic, Overal need rank</v>
      </c>
      <c r="B11" s="154" t="s">
        <v>297</v>
      </c>
      <c r="C11" s="154" t="s">
        <v>296</v>
      </c>
      <c r="D11" s="155" t="s">
        <v>13</v>
      </c>
      <c r="E11" s="155" t="s">
        <v>1389</v>
      </c>
      <c r="F11" s="156">
        <v>7</v>
      </c>
      <c r="G11" s="156" t="s">
        <v>1386</v>
      </c>
      <c r="H11" s="157">
        <f t="shared" si="1"/>
        <v>7</v>
      </c>
      <c r="I11" s="154">
        <v>2014</v>
      </c>
      <c r="J11" s="154" t="s">
        <v>5</v>
      </c>
    </row>
    <row r="12" spans="1:10">
      <c r="A12" s="166" t="str">
        <f t="shared" si="0"/>
        <v>Guinea, Overal need rank</v>
      </c>
      <c r="B12" s="154" t="s">
        <v>375</v>
      </c>
      <c r="C12" s="154" t="s">
        <v>374</v>
      </c>
      <c r="D12" s="155" t="s">
        <v>30</v>
      </c>
      <c r="E12" s="155" t="s">
        <v>1389</v>
      </c>
      <c r="F12" s="156">
        <v>8</v>
      </c>
      <c r="G12" s="156" t="s">
        <v>1386</v>
      </c>
      <c r="H12" s="157">
        <f t="shared" si="1"/>
        <v>8</v>
      </c>
      <c r="I12" s="154">
        <v>2014</v>
      </c>
      <c r="J12" s="154" t="s">
        <v>5</v>
      </c>
    </row>
    <row r="13" spans="1:10">
      <c r="A13" s="166" t="str">
        <f t="shared" si="0"/>
        <v>Yemen, Overal need rank</v>
      </c>
      <c r="B13" s="154" t="s">
        <v>623</v>
      </c>
      <c r="C13" s="154" t="s">
        <v>622</v>
      </c>
      <c r="D13" s="155" t="s">
        <v>70</v>
      </c>
      <c r="E13" s="155" t="s">
        <v>1389</v>
      </c>
      <c r="F13" s="156">
        <v>9</v>
      </c>
      <c r="G13" s="156" t="s">
        <v>1386</v>
      </c>
      <c r="H13" s="157">
        <f t="shared" si="1"/>
        <v>9</v>
      </c>
      <c r="I13" s="154">
        <v>2014</v>
      </c>
      <c r="J13" s="154" t="s">
        <v>5</v>
      </c>
    </row>
    <row r="14" spans="1:10">
      <c r="A14" s="166" t="str">
        <f t="shared" si="0"/>
        <v>Liberia, Overal need rank</v>
      </c>
      <c r="B14" s="154" t="s">
        <v>427</v>
      </c>
      <c r="C14" s="154" t="s">
        <v>426</v>
      </c>
      <c r="D14" s="155" t="s">
        <v>36</v>
      </c>
      <c r="E14" s="155" t="s">
        <v>1389</v>
      </c>
      <c r="F14" s="156">
        <v>10</v>
      </c>
      <c r="G14" s="156" t="s">
        <v>1386</v>
      </c>
      <c r="H14" s="157">
        <f t="shared" si="1"/>
        <v>10</v>
      </c>
      <c r="I14" s="154">
        <v>2014</v>
      </c>
      <c r="J14" s="154" t="s">
        <v>5</v>
      </c>
    </row>
    <row r="15" spans="1:10">
      <c r="A15" s="166" t="str">
        <f t="shared" si="0"/>
        <v>Mali, Overal need rank</v>
      </c>
      <c r="B15" s="154" t="s">
        <v>445</v>
      </c>
      <c r="C15" s="154" t="s">
        <v>444</v>
      </c>
      <c r="D15" s="155" t="s">
        <v>20</v>
      </c>
      <c r="E15" s="155" t="s">
        <v>1389</v>
      </c>
      <c r="F15" s="156">
        <v>11</v>
      </c>
      <c r="G15" s="156" t="s">
        <v>1386</v>
      </c>
      <c r="H15" s="157">
        <f t="shared" si="1"/>
        <v>11</v>
      </c>
      <c r="I15" s="154">
        <v>2014</v>
      </c>
      <c r="J15" s="154" t="s">
        <v>5</v>
      </c>
    </row>
    <row r="16" spans="1:10">
      <c r="A16" s="166" t="str">
        <f t="shared" si="0"/>
        <v>Democratic People's Republic of Korea, Overal need rank</v>
      </c>
      <c r="B16" s="154" t="s">
        <v>323</v>
      </c>
      <c r="C16" s="154" t="s">
        <v>322</v>
      </c>
      <c r="D16" s="155" t="s">
        <v>75</v>
      </c>
      <c r="E16" s="155" t="s">
        <v>1389</v>
      </c>
      <c r="F16" s="156">
        <v>12</v>
      </c>
      <c r="G16" s="156" t="s">
        <v>1386</v>
      </c>
      <c r="H16" s="157">
        <f t="shared" si="1"/>
        <v>12</v>
      </c>
      <c r="I16" s="154">
        <v>2014</v>
      </c>
      <c r="J16" s="154" t="s">
        <v>5</v>
      </c>
    </row>
    <row r="17" spans="1:10">
      <c r="A17" s="166" t="str">
        <f t="shared" si="0"/>
        <v>Afghanistan, Overal need rank</v>
      </c>
      <c r="B17" s="154" t="s">
        <v>223</v>
      </c>
      <c r="C17" s="154" t="s">
        <v>222</v>
      </c>
      <c r="D17" s="155" t="s">
        <v>209</v>
      </c>
      <c r="E17" s="155" t="s">
        <v>1389</v>
      </c>
      <c r="F17" s="156">
        <v>13</v>
      </c>
      <c r="G17" s="156" t="s">
        <v>1386</v>
      </c>
      <c r="H17" s="157">
        <f t="shared" si="1"/>
        <v>13</v>
      </c>
      <c r="I17" s="154">
        <v>2014</v>
      </c>
      <c r="J17" s="154" t="s">
        <v>5</v>
      </c>
    </row>
    <row r="18" spans="1:10">
      <c r="A18" s="166" t="str">
        <f t="shared" si="0"/>
        <v>Niger, Overal need rank</v>
      </c>
      <c r="B18" s="154" t="s">
        <v>487</v>
      </c>
      <c r="C18" s="154" t="s">
        <v>486</v>
      </c>
      <c r="D18" s="155" t="s">
        <v>24</v>
      </c>
      <c r="E18" s="155" t="s">
        <v>1389</v>
      </c>
      <c r="F18" s="156">
        <v>14</v>
      </c>
      <c r="G18" s="156" t="s">
        <v>1386</v>
      </c>
      <c r="H18" s="157">
        <f t="shared" si="1"/>
        <v>14</v>
      </c>
      <c r="I18" s="154">
        <v>2014</v>
      </c>
      <c r="J18" s="154" t="s">
        <v>5</v>
      </c>
    </row>
    <row r="19" spans="1:10">
      <c r="A19" s="166" t="str">
        <f t="shared" si="0"/>
        <v>Madagascar, Overal need rank</v>
      </c>
      <c r="B19" s="154" t="s">
        <v>437</v>
      </c>
      <c r="C19" s="154" t="s">
        <v>436</v>
      </c>
      <c r="D19" s="155" t="s">
        <v>47</v>
      </c>
      <c r="E19" s="155" t="s">
        <v>1389</v>
      </c>
      <c r="F19" s="156">
        <v>15</v>
      </c>
      <c r="G19" s="156" t="s">
        <v>1386</v>
      </c>
      <c r="H19" s="157">
        <f t="shared" si="1"/>
        <v>15</v>
      </c>
      <c r="I19" s="154">
        <v>2014</v>
      </c>
      <c r="J19" s="154" t="s">
        <v>5</v>
      </c>
    </row>
    <row r="20" spans="1:10">
      <c r="A20" s="166" t="str">
        <f t="shared" si="0"/>
        <v>Sierra Leone, Overal need rank</v>
      </c>
      <c r="B20" s="154" t="s">
        <v>549</v>
      </c>
      <c r="C20" s="154" t="s">
        <v>548</v>
      </c>
      <c r="D20" s="155" t="s">
        <v>8</v>
      </c>
      <c r="E20" s="155" t="s">
        <v>1389</v>
      </c>
      <c r="F20" s="156">
        <v>16</v>
      </c>
      <c r="G20" s="156" t="s">
        <v>1386</v>
      </c>
      <c r="H20" s="157">
        <f t="shared" si="1"/>
        <v>16</v>
      </c>
      <c r="I20" s="154">
        <v>2014</v>
      </c>
      <c r="J20" s="154" t="s">
        <v>5</v>
      </c>
    </row>
    <row r="21" spans="1:10">
      <c r="A21" s="166" t="str">
        <f t="shared" si="0"/>
        <v>Sudan, Overal need rank</v>
      </c>
      <c r="B21" s="154" t="s">
        <v>567</v>
      </c>
      <c r="C21" s="154" t="s">
        <v>566</v>
      </c>
      <c r="D21" s="155" t="s">
        <v>43</v>
      </c>
      <c r="E21" s="155" t="s">
        <v>1389</v>
      </c>
      <c r="F21" s="156">
        <v>17</v>
      </c>
      <c r="G21" s="156" t="s">
        <v>1386</v>
      </c>
      <c r="H21" s="157">
        <f t="shared" si="1"/>
        <v>17</v>
      </c>
      <c r="I21" s="154">
        <v>2014</v>
      </c>
      <c r="J21" s="154" t="s">
        <v>5</v>
      </c>
    </row>
    <row r="22" spans="1:10">
      <c r="A22" s="166" t="str">
        <f t="shared" si="0"/>
        <v>Ethiopia, Overal need rank</v>
      </c>
      <c r="B22" s="154" t="s">
        <v>347</v>
      </c>
      <c r="C22" s="154" t="s">
        <v>346</v>
      </c>
      <c r="D22" s="155" t="s">
        <v>39</v>
      </c>
      <c r="E22" s="155" t="s">
        <v>1389</v>
      </c>
      <c r="F22" s="156">
        <v>18</v>
      </c>
      <c r="G22" s="156" t="s">
        <v>1386</v>
      </c>
      <c r="H22" s="157">
        <f t="shared" si="1"/>
        <v>18</v>
      </c>
      <c r="I22" s="154">
        <v>2014</v>
      </c>
      <c r="J22" s="154" t="s">
        <v>5</v>
      </c>
    </row>
    <row r="23" spans="1:10">
      <c r="A23" s="166" t="str">
        <f t="shared" si="0"/>
        <v>Djibouti, Overal need rank</v>
      </c>
      <c r="B23" s="154" t="s">
        <v>329</v>
      </c>
      <c r="C23" s="154" t="s">
        <v>328</v>
      </c>
      <c r="D23" s="155" t="s">
        <v>35</v>
      </c>
      <c r="E23" s="155" t="s">
        <v>1389</v>
      </c>
      <c r="F23" s="156">
        <v>19</v>
      </c>
      <c r="G23" s="156" t="s">
        <v>1386</v>
      </c>
      <c r="H23" s="157">
        <f t="shared" si="1"/>
        <v>19</v>
      </c>
      <c r="I23" s="154">
        <v>2014</v>
      </c>
      <c r="J23" s="154" t="s">
        <v>5</v>
      </c>
    </row>
    <row r="24" spans="1:10">
      <c r="A24" s="166" t="str">
        <f t="shared" si="0"/>
        <v>Gambia, Overal need rank</v>
      </c>
      <c r="B24" s="154" t="s">
        <v>359</v>
      </c>
      <c r="C24" s="154" t="s">
        <v>358</v>
      </c>
      <c r="D24" s="155" t="s">
        <v>46</v>
      </c>
      <c r="E24" s="155" t="s">
        <v>1389</v>
      </c>
      <c r="F24" s="156">
        <v>20</v>
      </c>
      <c r="G24" s="156" t="s">
        <v>1386</v>
      </c>
      <c r="H24" s="157">
        <f t="shared" si="1"/>
        <v>20</v>
      </c>
      <c r="I24" s="154">
        <v>2014</v>
      </c>
      <c r="J24" s="154" t="s">
        <v>5</v>
      </c>
    </row>
    <row r="25" spans="1:10">
      <c r="A25" s="166" t="str">
        <f t="shared" si="0"/>
        <v>Rwanda, Overal need rank</v>
      </c>
      <c r="B25" s="154" t="s">
        <v>527</v>
      </c>
      <c r="C25" s="154" t="s">
        <v>526</v>
      </c>
      <c r="D25" s="155" t="s">
        <v>23</v>
      </c>
      <c r="E25" s="155" t="s">
        <v>1389</v>
      </c>
      <c r="F25" s="156">
        <v>21</v>
      </c>
      <c r="G25" s="156" t="s">
        <v>1386</v>
      </c>
      <c r="H25" s="157">
        <f t="shared" si="1"/>
        <v>21</v>
      </c>
      <c r="I25" s="154">
        <v>2014</v>
      </c>
      <c r="J25" s="154" t="s">
        <v>5</v>
      </c>
    </row>
    <row r="26" spans="1:10">
      <c r="A26" s="166" t="str">
        <f t="shared" si="0"/>
        <v>Zimbabwe, Overal need rank</v>
      </c>
      <c r="B26" s="154" t="s">
        <v>627</v>
      </c>
      <c r="C26" s="154" t="s">
        <v>626</v>
      </c>
      <c r="D26" s="155" t="s">
        <v>10</v>
      </c>
      <c r="E26" s="155" t="s">
        <v>1389</v>
      </c>
      <c r="F26" s="156">
        <v>22</v>
      </c>
      <c r="G26" s="156" t="s">
        <v>1386</v>
      </c>
      <c r="H26" s="157">
        <f t="shared" si="1"/>
        <v>22</v>
      </c>
      <c r="I26" s="154">
        <v>2014</v>
      </c>
      <c r="J26" s="154" t="s">
        <v>5</v>
      </c>
    </row>
    <row r="27" spans="1:10">
      <c r="A27" s="166" t="str">
        <f t="shared" si="0"/>
        <v>Mauritania, Overal need rank</v>
      </c>
      <c r="B27" s="154" t="s">
        <v>451</v>
      </c>
      <c r="C27" s="154" t="s">
        <v>450</v>
      </c>
      <c r="D27" s="155" t="s">
        <v>42</v>
      </c>
      <c r="E27" s="155" t="s">
        <v>1389</v>
      </c>
      <c r="F27" s="156">
        <v>23</v>
      </c>
      <c r="G27" s="156" t="s">
        <v>1386</v>
      </c>
      <c r="H27" s="157">
        <f t="shared" si="1"/>
        <v>23</v>
      </c>
      <c r="I27" s="154">
        <v>2014</v>
      </c>
      <c r="J27" s="154" t="s">
        <v>5</v>
      </c>
    </row>
    <row r="28" spans="1:10">
      <c r="A28" s="166" t="str">
        <f t="shared" si="0"/>
        <v>Timor-Leste, Overal need rank</v>
      </c>
      <c r="B28" s="154" t="s">
        <v>585</v>
      </c>
      <c r="C28" s="154" t="s">
        <v>584</v>
      </c>
      <c r="D28" s="155" t="s">
        <v>55</v>
      </c>
      <c r="E28" s="155" t="s">
        <v>1389</v>
      </c>
      <c r="F28" s="156">
        <v>24</v>
      </c>
      <c r="G28" s="156" t="s">
        <v>1386</v>
      </c>
      <c r="H28" s="157">
        <f t="shared" si="1"/>
        <v>24</v>
      </c>
      <c r="I28" s="154">
        <v>2014</v>
      </c>
      <c r="J28" s="154" t="s">
        <v>5</v>
      </c>
    </row>
    <row r="29" spans="1:10">
      <c r="A29" s="166" t="str">
        <f t="shared" si="0"/>
        <v>Burkina Faso, Overal need rank</v>
      </c>
      <c r="B29" s="154" t="s">
        <v>283</v>
      </c>
      <c r="C29" s="154" t="s">
        <v>282</v>
      </c>
      <c r="D29" s="155" t="s">
        <v>18</v>
      </c>
      <c r="E29" s="155" t="s">
        <v>1389</v>
      </c>
      <c r="F29" s="156">
        <v>25</v>
      </c>
      <c r="G29" s="156" t="s">
        <v>1386</v>
      </c>
      <c r="H29" s="157">
        <f t="shared" si="1"/>
        <v>25</v>
      </c>
      <c r="I29" s="154">
        <v>2014</v>
      </c>
      <c r="J29" s="154" t="s">
        <v>5</v>
      </c>
    </row>
    <row r="30" spans="1:10">
      <c r="A30" s="166" t="str">
        <f t="shared" si="0"/>
        <v>Togo, Overal need rank</v>
      </c>
      <c r="B30" s="154" t="s">
        <v>587</v>
      </c>
      <c r="C30" s="154" t="s">
        <v>586</v>
      </c>
      <c r="D30" s="155" t="s">
        <v>44</v>
      </c>
      <c r="E30" s="155" t="s">
        <v>1389</v>
      </c>
      <c r="F30" s="156">
        <v>26</v>
      </c>
      <c r="G30" s="156" t="s">
        <v>1386</v>
      </c>
      <c r="H30" s="157">
        <f t="shared" si="1"/>
        <v>26</v>
      </c>
      <c r="I30" s="154">
        <v>2014</v>
      </c>
      <c r="J30" s="154" t="s">
        <v>5</v>
      </c>
    </row>
    <row r="31" spans="1:10">
      <c r="A31" s="166" t="str">
        <f t="shared" si="0"/>
        <v>Mozambique, Overal need rank</v>
      </c>
      <c r="B31" s="154" t="s">
        <v>469</v>
      </c>
      <c r="C31" s="154" t="s">
        <v>468</v>
      </c>
      <c r="D31" s="155" t="s">
        <v>15</v>
      </c>
      <c r="E31" s="155" t="s">
        <v>1389</v>
      </c>
      <c r="F31" s="156">
        <v>27</v>
      </c>
      <c r="G31" s="156" t="s">
        <v>1386</v>
      </c>
      <c r="H31" s="157">
        <f t="shared" si="1"/>
        <v>27</v>
      </c>
      <c r="I31" s="154">
        <v>2014</v>
      </c>
      <c r="J31" s="154" t="s">
        <v>5</v>
      </c>
    </row>
    <row r="32" spans="1:10">
      <c r="A32" s="166" t="str">
        <f t="shared" si="0"/>
        <v>Haiti, Overal need rank</v>
      </c>
      <c r="B32" s="154" t="s">
        <v>381</v>
      </c>
      <c r="C32" s="154" t="s">
        <v>380</v>
      </c>
      <c r="D32" s="155" t="s">
        <v>57</v>
      </c>
      <c r="E32" s="155" t="s">
        <v>1389</v>
      </c>
      <c r="F32" s="156">
        <v>28</v>
      </c>
      <c r="G32" s="156" t="s">
        <v>1386</v>
      </c>
      <c r="H32" s="157">
        <f t="shared" si="1"/>
        <v>28</v>
      </c>
      <c r="I32" s="154">
        <v>2014</v>
      </c>
      <c r="J32" s="154" t="s">
        <v>5</v>
      </c>
    </row>
    <row r="33" spans="1:10">
      <c r="A33" s="166" t="str">
        <f t="shared" si="0"/>
        <v>Congo, Overal need rank</v>
      </c>
      <c r="B33" s="154" t="s">
        <v>307</v>
      </c>
      <c r="C33" s="154" t="s">
        <v>306</v>
      </c>
      <c r="D33" s="155" t="s">
        <v>33</v>
      </c>
      <c r="E33" s="155" t="s">
        <v>1389</v>
      </c>
      <c r="F33" s="156">
        <v>29</v>
      </c>
      <c r="G33" s="156" t="s">
        <v>1386</v>
      </c>
      <c r="H33" s="157">
        <f t="shared" si="1"/>
        <v>29</v>
      </c>
      <c r="I33" s="154">
        <v>2014</v>
      </c>
      <c r="J33" s="154" t="s">
        <v>5</v>
      </c>
    </row>
    <row r="34" spans="1:10">
      <c r="A34" s="166" t="str">
        <f t="shared" si="0"/>
        <v>Comoros, Overal need rank</v>
      </c>
      <c r="B34" s="154" t="s">
        <v>305</v>
      </c>
      <c r="C34" s="154" t="s">
        <v>304</v>
      </c>
      <c r="D34" s="155" t="s">
        <v>71</v>
      </c>
      <c r="E34" s="155" t="s">
        <v>1389</v>
      </c>
      <c r="F34" s="156">
        <v>30</v>
      </c>
      <c r="G34" s="156" t="s">
        <v>1386</v>
      </c>
      <c r="H34" s="157">
        <f t="shared" si="1"/>
        <v>30</v>
      </c>
      <c r="I34" s="154">
        <v>2014</v>
      </c>
      <c r="J34" s="154" t="s">
        <v>5</v>
      </c>
    </row>
    <row r="35" spans="1:10">
      <c r="A35" s="166" t="str">
        <f t="shared" si="0"/>
        <v>Cameroon, Overal need rank</v>
      </c>
      <c r="B35" s="154" t="s">
        <v>289</v>
      </c>
      <c r="C35" s="154" t="s">
        <v>288</v>
      </c>
      <c r="D35" s="155" t="s">
        <v>25</v>
      </c>
      <c r="E35" s="155" t="s">
        <v>1389</v>
      </c>
      <c r="F35" s="156">
        <v>31</v>
      </c>
      <c r="G35" s="156" t="s">
        <v>1386</v>
      </c>
      <c r="H35" s="157">
        <f t="shared" si="1"/>
        <v>31</v>
      </c>
      <c r="I35" s="154">
        <v>2014</v>
      </c>
      <c r="J35" s="154" t="s">
        <v>5</v>
      </c>
    </row>
    <row r="36" spans="1:10">
      <c r="A36" s="166" t="str">
        <f t="shared" si="0"/>
        <v>Sao Tome and Principe, Overal need rank</v>
      </c>
      <c r="B36" s="154" t="s">
        <v>539</v>
      </c>
      <c r="C36" s="154" t="s">
        <v>538</v>
      </c>
      <c r="D36" s="155" t="s">
        <v>54</v>
      </c>
      <c r="E36" s="155" t="s">
        <v>1389</v>
      </c>
      <c r="F36" s="156">
        <v>32</v>
      </c>
      <c r="G36" s="156" t="s">
        <v>1386</v>
      </c>
      <c r="H36" s="157">
        <f t="shared" si="1"/>
        <v>32</v>
      </c>
      <c r="I36" s="154">
        <v>2014</v>
      </c>
      <c r="J36" s="154" t="s">
        <v>5</v>
      </c>
    </row>
    <row r="37" spans="1:10">
      <c r="A37" s="166" t="str">
        <f t="shared" si="0"/>
        <v>Iraq, Overal need rank</v>
      </c>
      <c r="B37" s="154" t="s">
        <v>395</v>
      </c>
      <c r="C37" s="154" t="s">
        <v>394</v>
      </c>
      <c r="D37" s="155" t="s">
        <v>61</v>
      </c>
      <c r="E37" s="155" t="s">
        <v>1389</v>
      </c>
      <c r="F37" s="156">
        <v>33</v>
      </c>
      <c r="G37" s="156" t="s">
        <v>1386</v>
      </c>
      <c r="H37" s="157">
        <f t="shared" si="1"/>
        <v>33</v>
      </c>
      <c r="I37" s="154">
        <v>2014</v>
      </c>
      <c r="J37" s="154" t="s">
        <v>5</v>
      </c>
    </row>
    <row r="38" spans="1:10">
      <c r="A38" s="166" t="str">
        <f t="shared" si="0"/>
        <v>Cambodia, Overal need rank</v>
      </c>
      <c r="B38" s="154" t="s">
        <v>287</v>
      </c>
      <c r="C38" s="154" t="s">
        <v>286</v>
      </c>
      <c r="D38" s="155" t="s">
        <v>51</v>
      </c>
      <c r="E38" s="155" t="s">
        <v>1389</v>
      </c>
      <c r="F38" s="156">
        <v>34</v>
      </c>
      <c r="G38" s="156" t="s">
        <v>1386</v>
      </c>
      <c r="H38" s="157">
        <f t="shared" si="1"/>
        <v>34</v>
      </c>
      <c r="I38" s="154">
        <v>2014</v>
      </c>
      <c r="J38" s="154" t="s">
        <v>5</v>
      </c>
    </row>
    <row r="39" spans="1:10">
      <c r="A39" s="166" t="str">
        <f t="shared" si="0"/>
        <v>Myanmar, Overal need rank</v>
      </c>
      <c r="B39" s="154" t="s">
        <v>471</v>
      </c>
      <c r="C39" s="154" t="s">
        <v>470</v>
      </c>
      <c r="D39" s="155" t="s">
        <v>37</v>
      </c>
      <c r="E39" s="155" t="s">
        <v>1389</v>
      </c>
      <c r="F39" s="156">
        <v>35</v>
      </c>
      <c r="G39" s="156" t="s">
        <v>1386</v>
      </c>
      <c r="H39" s="157">
        <f t="shared" si="1"/>
        <v>35</v>
      </c>
      <c r="I39" s="154">
        <v>2014</v>
      </c>
      <c r="J39" s="154" t="s">
        <v>5</v>
      </c>
    </row>
    <row r="40" spans="1:10">
      <c r="A40" s="166" t="str">
        <f t="shared" si="0"/>
        <v>Lao People's Democratic Republic, Overal need rank</v>
      </c>
      <c r="B40" s="154" t="s">
        <v>419</v>
      </c>
      <c r="C40" s="154" t="s">
        <v>418</v>
      </c>
      <c r="D40" s="155" t="s">
        <v>52</v>
      </c>
      <c r="E40" s="155" t="s">
        <v>1389</v>
      </c>
      <c r="F40" s="156">
        <v>36</v>
      </c>
      <c r="G40" s="156" t="s">
        <v>1386</v>
      </c>
      <c r="H40" s="157">
        <f t="shared" si="1"/>
        <v>36</v>
      </c>
      <c r="I40" s="154">
        <v>2014</v>
      </c>
      <c r="J40" s="154" t="s">
        <v>5</v>
      </c>
    </row>
    <row r="41" spans="1:10">
      <c r="A41" s="166" t="str">
        <f t="shared" si="0"/>
        <v>Cote d'Ivoire, Overal need rank</v>
      </c>
      <c r="B41" s="154" t="s">
        <v>313</v>
      </c>
      <c r="C41" s="154" t="s">
        <v>312</v>
      </c>
      <c r="D41" s="155" t="s">
        <v>56</v>
      </c>
      <c r="E41" s="155" t="s">
        <v>1389</v>
      </c>
      <c r="F41" s="156">
        <v>37</v>
      </c>
      <c r="G41" s="156" t="s">
        <v>1386</v>
      </c>
      <c r="H41" s="157">
        <f t="shared" si="1"/>
        <v>37</v>
      </c>
      <c r="I41" s="154">
        <v>2014</v>
      </c>
      <c r="J41" s="154" t="s">
        <v>5</v>
      </c>
    </row>
    <row r="42" spans="1:10">
      <c r="A42" s="166" t="str">
        <f t="shared" si="0"/>
        <v>Malawi, Overal need rank</v>
      </c>
      <c r="B42" s="154" t="s">
        <v>439</v>
      </c>
      <c r="C42" s="154" t="s">
        <v>438</v>
      </c>
      <c r="D42" s="155" t="s">
        <v>22</v>
      </c>
      <c r="E42" s="155" t="s">
        <v>1389</v>
      </c>
      <c r="F42" s="156">
        <v>38</v>
      </c>
      <c r="G42" s="156" t="s">
        <v>1386</v>
      </c>
      <c r="H42" s="157">
        <f t="shared" si="1"/>
        <v>38</v>
      </c>
      <c r="I42" s="154">
        <v>2014</v>
      </c>
      <c r="J42" s="154" t="s">
        <v>5</v>
      </c>
    </row>
    <row r="43" spans="1:10">
      <c r="A43" s="166" t="str">
        <f t="shared" si="0"/>
        <v>Angola, Overal need rank</v>
      </c>
      <c r="B43" s="154" t="s">
        <v>231</v>
      </c>
      <c r="C43" s="154" t="s">
        <v>230</v>
      </c>
      <c r="D43" s="155" t="s">
        <v>28</v>
      </c>
      <c r="E43" s="155" t="s">
        <v>1389</v>
      </c>
      <c r="F43" s="156">
        <v>39</v>
      </c>
      <c r="G43" s="156" t="s">
        <v>1386</v>
      </c>
      <c r="H43" s="157">
        <f t="shared" si="1"/>
        <v>39</v>
      </c>
      <c r="I43" s="154">
        <v>2014</v>
      </c>
      <c r="J43" s="154" t="s">
        <v>5</v>
      </c>
    </row>
    <row r="44" spans="1:10">
      <c r="A44" s="166" t="str">
        <f t="shared" si="0"/>
        <v>Nigeria, Overal need rank</v>
      </c>
      <c r="B44" s="154" t="s">
        <v>489</v>
      </c>
      <c r="C44" s="154" t="s">
        <v>488</v>
      </c>
      <c r="D44" s="155" t="s">
        <v>21</v>
      </c>
      <c r="E44" s="155" t="s">
        <v>1389</v>
      </c>
      <c r="F44" s="156">
        <v>40</v>
      </c>
      <c r="G44" s="156" t="s">
        <v>1386</v>
      </c>
      <c r="H44" s="157">
        <f t="shared" si="1"/>
        <v>40</v>
      </c>
      <c r="I44" s="154">
        <v>2014</v>
      </c>
      <c r="J44" s="154" t="s">
        <v>5</v>
      </c>
    </row>
    <row r="45" spans="1:10">
      <c r="A45" s="166" t="str">
        <f t="shared" si="0"/>
        <v>Lesotho, Overal need rank</v>
      </c>
      <c r="B45" s="154" t="s">
        <v>425</v>
      </c>
      <c r="C45" s="154" t="s">
        <v>424</v>
      </c>
      <c r="D45" s="155" t="s">
        <v>9</v>
      </c>
      <c r="E45" s="155" t="s">
        <v>1389</v>
      </c>
      <c r="F45" s="156">
        <v>41</v>
      </c>
      <c r="G45" s="156" t="s">
        <v>1386</v>
      </c>
      <c r="H45" s="157">
        <f t="shared" si="1"/>
        <v>41</v>
      </c>
      <c r="I45" s="154">
        <v>2014</v>
      </c>
      <c r="J45" s="154" t="s">
        <v>5</v>
      </c>
    </row>
    <row r="46" spans="1:10">
      <c r="A46" s="166" t="str">
        <f t="shared" si="0"/>
        <v>Benin, Overal need rank</v>
      </c>
      <c r="B46" s="154" t="s">
        <v>263</v>
      </c>
      <c r="C46" s="154" t="s">
        <v>262</v>
      </c>
      <c r="D46" s="155" t="s">
        <v>38</v>
      </c>
      <c r="E46" s="155" t="s">
        <v>1389</v>
      </c>
      <c r="F46" s="156">
        <v>42</v>
      </c>
      <c r="G46" s="156" t="s">
        <v>1386</v>
      </c>
      <c r="H46" s="157">
        <f t="shared" si="1"/>
        <v>42</v>
      </c>
      <c r="I46" s="154">
        <v>2014</v>
      </c>
      <c r="J46" s="154" t="s">
        <v>5</v>
      </c>
    </row>
    <row r="47" spans="1:10">
      <c r="A47" s="166" t="str">
        <f t="shared" si="0"/>
        <v>Swaziland, Overal need rank</v>
      </c>
      <c r="B47" s="154" t="s">
        <v>571</v>
      </c>
      <c r="C47" s="154" t="s">
        <v>570</v>
      </c>
      <c r="D47" s="155" t="s">
        <v>16</v>
      </c>
      <c r="E47" s="155" t="s">
        <v>1389</v>
      </c>
      <c r="F47" s="156">
        <v>43</v>
      </c>
      <c r="G47" s="156" t="s">
        <v>1386</v>
      </c>
      <c r="H47" s="157">
        <f t="shared" si="1"/>
        <v>43</v>
      </c>
      <c r="I47" s="154">
        <v>2014</v>
      </c>
      <c r="J47" s="154" t="s">
        <v>5</v>
      </c>
    </row>
    <row r="48" spans="1:10">
      <c r="A48" s="166" t="str">
        <f t="shared" si="0"/>
        <v>Uganda, Overal need rank</v>
      </c>
      <c r="B48" s="154" t="s">
        <v>603</v>
      </c>
      <c r="C48" s="154" t="s">
        <v>602</v>
      </c>
      <c r="D48" s="155" t="s">
        <v>17</v>
      </c>
      <c r="E48" s="155" t="s">
        <v>1389</v>
      </c>
      <c r="F48" s="156">
        <v>44</v>
      </c>
      <c r="G48" s="156" t="s">
        <v>1386</v>
      </c>
      <c r="H48" s="157">
        <f t="shared" si="1"/>
        <v>44</v>
      </c>
      <c r="I48" s="154">
        <v>2014</v>
      </c>
      <c r="J48" s="154" t="s">
        <v>5</v>
      </c>
    </row>
    <row r="49" spans="1:10">
      <c r="A49" s="166" t="str">
        <f t="shared" si="0"/>
        <v>Tajikistan, Overal need rank</v>
      </c>
      <c r="B49" s="154" t="s">
        <v>579</v>
      </c>
      <c r="C49" s="154" t="s">
        <v>578</v>
      </c>
      <c r="D49" s="155" t="s">
        <v>79</v>
      </c>
      <c r="E49" s="155" t="s">
        <v>1389</v>
      </c>
      <c r="F49" s="156">
        <v>45</v>
      </c>
      <c r="G49" s="156" t="s">
        <v>1386</v>
      </c>
      <c r="H49" s="157">
        <f t="shared" si="1"/>
        <v>45</v>
      </c>
      <c r="I49" s="154">
        <v>2014</v>
      </c>
      <c r="J49" s="154" t="s">
        <v>5</v>
      </c>
    </row>
    <row r="50" spans="1:10">
      <c r="A50" s="166" t="str">
        <f t="shared" si="0"/>
        <v>Solomon Islands, Overal need rank</v>
      </c>
      <c r="B50" s="154" t="s">
        <v>557</v>
      </c>
      <c r="C50" s="154" t="s">
        <v>556</v>
      </c>
      <c r="D50" s="155" t="s">
        <v>78</v>
      </c>
      <c r="E50" s="155" t="s">
        <v>1389</v>
      </c>
      <c r="F50" s="156">
        <v>46</v>
      </c>
      <c r="G50" s="156" t="s">
        <v>1386</v>
      </c>
      <c r="H50" s="157">
        <f t="shared" si="1"/>
        <v>46</v>
      </c>
      <c r="I50" s="154">
        <v>2014</v>
      </c>
      <c r="J50" s="154" t="s">
        <v>5</v>
      </c>
    </row>
    <row r="51" spans="1:10">
      <c r="A51" s="166" t="str">
        <f t="shared" si="0"/>
        <v>Papua New Guinea, Overal need rank</v>
      </c>
      <c r="B51" s="154" t="s">
        <v>503</v>
      </c>
      <c r="C51" s="154" t="s">
        <v>502</v>
      </c>
      <c r="D51" s="155" t="s">
        <v>64</v>
      </c>
      <c r="E51" s="155" t="s">
        <v>1389</v>
      </c>
      <c r="F51" s="156">
        <v>47</v>
      </c>
      <c r="G51" s="156" t="s">
        <v>1386</v>
      </c>
      <c r="H51" s="157">
        <f t="shared" si="1"/>
        <v>47</v>
      </c>
      <c r="I51" s="154">
        <v>2014</v>
      </c>
      <c r="J51" s="154" t="s">
        <v>5</v>
      </c>
    </row>
    <row r="52" spans="1:10">
      <c r="A52" s="166" t="str">
        <f t="shared" si="0"/>
        <v>Senegal, Overal need rank</v>
      </c>
      <c r="B52" s="154" t="s">
        <v>543</v>
      </c>
      <c r="C52" s="154" t="s">
        <v>542</v>
      </c>
      <c r="D52" s="155" t="s">
        <v>49</v>
      </c>
      <c r="E52" s="155" t="s">
        <v>1389</v>
      </c>
      <c r="F52" s="156">
        <v>48</v>
      </c>
      <c r="G52" s="156" t="s">
        <v>1386</v>
      </c>
      <c r="H52" s="157">
        <f t="shared" si="1"/>
        <v>48</v>
      </c>
      <c r="I52" s="154">
        <v>2014</v>
      </c>
      <c r="J52" s="154" t="s">
        <v>5</v>
      </c>
    </row>
    <row r="53" spans="1:10">
      <c r="A53" s="166" t="str">
        <f t="shared" si="0"/>
        <v>United Republic of Tanzania, Overal need rank</v>
      </c>
      <c r="B53" s="154" t="s">
        <v>1381</v>
      </c>
      <c r="C53" s="154">
        <v>834</v>
      </c>
      <c r="D53" s="158" t="s">
        <v>210</v>
      </c>
      <c r="E53" s="155" t="s">
        <v>1389</v>
      </c>
      <c r="F53" s="156">
        <v>49</v>
      </c>
      <c r="G53" s="156" t="s">
        <v>1386</v>
      </c>
      <c r="H53" s="157">
        <f t="shared" si="1"/>
        <v>49</v>
      </c>
      <c r="I53" s="154">
        <v>2014</v>
      </c>
      <c r="J53" s="154" t="s">
        <v>5</v>
      </c>
    </row>
    <row r="54" spans="1:10">
      <c r="A54" s="166" t="str">
        <f t="shared" si="0"/>
        <v>India, Overal need rank</v>
      </c>
      <c r="B54" s="154" t="s">
        <v>389</v>
      </c>
      <c r="C54" s="154" t="s">
        <v>388</v>
      </c>
      <c r="D54" s="155" t="s">
        <v>67</v>
      </c>
      <c r="E54" s="155" t="s">
        <v>1389</v>
      </c>
      <c r="F54" s="156">
        <v>50</v>
      </c>
      <c r="G54" s="156" t="s">
        <v>1386</v>
      </c>
      <c r="H54" s="157">
        <f t="shared" si="1"/>
        <v>50</v>
      </c>
      <c r="I54" s="154">
        <v>2014</v>
      </c>
      <c r="J54" s="154" t="s">
        <v>5</v>
      </c>
    </row>
    <row r="55" spans="1:10">
      <c r="A55" s="166" t="str">
        <f t="shared" si="0"/>
        <v>Bhutan, Overal need rank</v>
      </c>
      <c r="B55" s="154" t="s">
        <v>267</v>
      </c>
      <c r="C55" s="154" t="s">
        <v>266</v>
      </c>
      <c r="D55" s="155" t="s">
        <v>59</v>
      </c>
      <c r="E55" s="155" t="s">
        <v>1389</v>
      </c>
      <c r="F55" s="156">
        <v>51</v>
      </c>
      <c r="G55" s="156" t="s">
        <v>1386</v>
      </c>
      <c r="H55" s="157">
        <f t="shared" si="1"/>
        <v>51</v>
      </c>
      <c r="I55" s="154">
        <v>2014</v>
      </c>
      <c r="J55" s="154" t="s">
        <v>5</v>
      </c>
    </row>
    <row r="56" spans="1:10">
      <c r="A56" s="166" t="str">
        <f t="shared" si="0"/>
        <v>Nepal, Overal need rank</v>
      </c>
      <c r="B56" s="154" t="s">
        <v>477</v>
      </c>
      <c r="C56" s="154" t="s">
        <v>476</v>
      </c>
      <c r="D56" s="155" t="s">
        <v>62</v>
      </c>
      <c r="E56" s="155" t="s">
        <v>1389</v>
      </c>
      <c r="F56" s="156">
        <v>52</v>
      </c>
      <c r="G56" s="156" t="s">
        <v>1386</v>
      </c>
      <c r="H56" s="157">
        <f t="shared" si="1"/>
        <v>52</v>
      </c>
      <c r="I56" s="154">
        <v>2014</v>
      </c>
      <c r="J56" s="154" t="s">
        <v>5</v>
      </c>
    </row>
    <row r="57" spans="1:10">
      <c r="A57" s="166" t="str">
        <f t="shared" si="0"/>
        <v>Bangladesh, Overal need rank</v>
      </c>
      <c r="B57" s="154" t="s">
        <v>253</v>
      </c>
      <c r="C57" s="154" t="s">
        <v>252</v>
      </c>
      <c r="D57" s="155" t="s">
        <v>66</v>
      </c>
      <c r="E57" s="155" t="s">
        <v>1389</v>
      </c>
      <c r="F57" s="156">
        <v>53</v>
      </c>
      <c r="G57" s="156" t="s">
        <v>1386</v>
      </c>
      <c r="H57" s="157">
        <f t="shared" si="1"/>
        <v>53</v>
      </c>
      <c r="I57" s="154">
        <v>2014</v>
      </c>
      <c r="J57" s="154" t="s">
        <v>5</v>
      </c>
    </row>
    <row r="58" spans="1:10">
      <c r="A58" s="166" t="str">
        <f t="shared" si="0"/>
        <v>Occupied Palestinian Territory, Overal need rank</v>
      </c>
      <c r="B58" s="154" t="s">
        <v>493</v>
      </c>
      <c r="C58" s="154" t="s">
        <v>492</v>
      </c>
      <c r="D58" s="155" t="s">
        <v>58</v>
      </c>
      <c r="E58" s="155" t="s">
        <v>1389</v>
      </c>
      <c r="F58" s="156">
        <v>54</v>
      </c>
      <c r="G58" s="156" t="s">
        <v>1386</v>
      </c>
      <c r="H58" s="157">
        <f t="shared" si="1"/>
        <v>54</v>
      </c>
      <c r="I58" s="154">
        <v>2014</v>
      </c>
      <c r="J58" s="154" t="s">
        <v>5</v>
      </c>
    </row>
    <row r="59" spans="1:10">
      <c r="A59" s="166" t="str">
        <f t="shared" si="0"/>
        <v>Kenya, Overal need rank</v>
      </c>
      <c r="B59" s="154" t="s">
        <v>411</v>
      </c>
      <c r="C59" s="154" t="s">
        <v>410</v>
      </c>
      <c r="D59" s="155" t="s">
        <v>31</v>
      </c>
      <c r="E59" s="155" t="s">
        <v>1389</v>
      </c>
      <c r="F59" s="156">
        <v>55</v>
      </c>
      <c r="G59" s="156" t="s">
        <v>1386</v>
      </c>
      <c r="H59" s="157">
        <f t="shared" si="1"/>
        <v>55</v>
      </c>
      <c r="I59" s="154">
        <v>2014</v>
      </c>
      <c r="J59" s="154" t="s">
        <v>5</v>
      </c>
    </row>
    <row r="60" spans="1:10">
      <c r="A60" s="166" t="str">
        <f t="shared" si="0"/>
        <v>Uzbekistan, Overal need rank</v>
      </c>
      <c r="B60" s="154" t="s">
        <v>615</v>
      </c>
      <c r="C60" s="154" t="s">
        <v>614</v>
      </c>
      <c r="D60" s="155" t="s">
        <v>87</v>
      </c>
      <c r="E60" s="155" t="s">
        <v>1389</v>
      </c>
      <c r="F60" s="156">
        <v>56</v>
      </c>
      <c r="G60" s="156" t="s">
        <v>1386</v>
      </c>
      <c r="H60" s="157">
        <f t="shared" si="1"/>
        <v>56</v>
      </c>
      <c r="I60" s="154">
        <v>2014</v>
      </c>
      <c r="J60" s="154" t="s">
        <v>5</v>
      </c>
    </row>
    <row r="61" spans="1:10">
      <c r="A61" s="166" t="str">
        <f t="shared" si="0"/>
        <v>Syrian Arab Republic, Overal need rank</v>
      </c>
      <c r="B61" s="154" t="s">
        <v>577</v>
      </c>
      <c r="C61" s="154" t="s">
        <v>576</v>
      </c>
      <c r="D61" s="155" t="s">
        <v>121</v>
      </c>
      <c r="E61" s="155" t="s">
        <v>1389</v>
      </c>
      <c r="F61" s="156">
        <v>57</v>
      </c>
      <c r="G61" s="156" t="s">
        <v>1386</v>
      </c>
      <c r="H61" s="157">
        <f t="shared" si="1"/>
        <v>57</v>
      </c>
      <c r="I61" s="154">
        <v>2014</v>
      </c>
      <c r="J61" s="154" t="s">
        <v>5</v>
      </c>
    </row>
    <row r="62" spans="1:10">
      <c r="A62" s="166" t="str">
        <f t="shared" si="0"/>
        <v>Viet Nam, Overal need rank</v>
      </c>
      <c r="B62" s="154" t="s">
        <v>621</v>
      </c>
      <c r="C62" s="154" t="s">
        <v>620</v>
      </c>
      <c r="D62" s="155" t="s">
        <v>122</v>
      </c>
      <c r="E62" s="155" t="s">
        <v>1389</v>
      </c>
      <c r="F62" s="156">
        <v>58</v>
      </c>
      <c r="G62" s="156" t="s">
        <v>1386</v>
      </c>
      <c r="H62" s="157">
        <f t="shared" si="1"/>
        <v>58</v>
      </c>
      <c r="I62" s="154">
        <v>2014</v>
      </c>
      <c r="J62" s="154" t="s">
        <v>5</v>
      </c>
    </row>
    <row r="63" spans="1:10">
      <c r="A63" s="166" t="str">
        <f t="shared" si="0"/>
        <v>Kiribati, Overal need rank</v>
      </c>
      <c r="B63" s="154" t="s">
        <v>413</v>
      </c>
      <c r="C63" s="154" t="s">
        <v>412</v>
      </c>
      <c r="D63" s="155" t="s">
        <v>72</v>
      </c>
      <c r="E63" s="155" t="s">
        <v>1389</v>
      </c>
      <c r="F63" s="156">
        <v>59</v>
      </c>
      <c r="G63" s="156" t="s">
        <v>1386</v>
      </c>
      <c r="H63" s="157">
        <f t="shared" si="1"/>
        <v>59</v>
      </c>
      <c r="I63" s="154">
        <v>2014</v>
      </c>
      <c r="J63" s="154" t="s">
        <v>5</v>
      </c>
    </row>
    <row r="64" spans="1:10">
      <c r="A64" s="166" t="str">
        <f t="shared" si="0"/>
        <v>Algeria, Overal need rank</v>
      </c>
      <c r="B64" s="154" t="s">
        <v>227</v>
      </c>
      <c r="C64" s="154" t="s">
        <v>226</v>
      </c>
      <c r="D64" s="155" t="s">
        <v>102</v>
      </c>
      <c r="E64" s="155" t="s">
        <v>1389</v>
      </c>
      <c r="F64" s="156">
        <v>60</v>
      </c>
      <c r="G64" s="156" t="s">
        <v>1386</v>
      </c>
      <c r="H64" s="157">
        <f t="shared" si="1"/>
        <v>60</v>
      </c>
      <c r="I64" s="154">
        <v>2014</v>
      </c>
      <c r="J64" s="154" t="s">
        <v>5</v>
      </c>
    </row>
    <row r="65" spans="1:10">
      <c r="A65" s="166" t="str">
        <f t="shared" si="0"/>
        <v>Equatorial Guinea, Overal need rank</v>
      </c>
      <c r="B65" s="154" t="s">
        <v>341</v>
      </c>
      <c r="C65" s="154" t="s">
        <v>340</v>
      </c>
      <c r="D65" s="155" t="s">
        <v>29</v>
      </c>
      <c r="E65" s="155" t="s">
        <v>1389</v>
      </c>
      <c r="F65" s="156">
        <v>61</v>
      </c>
      <c r="G65" s="156" t="s">
        <v>1386</v>
      </c>
      <c r="H65" s="157">
        <f t="shared" si="1"/>
        <v>61</v>
      </c>
      <c r="I65" s="154">
        <v>2014</v>
      </c>
      <c r="J65" s="154" t="s">
        <v>5</v>
      </c>
    </row>
    <row r="66" spans="1:10">
      <c r="A66" s="166" t="str">
        <f t="shared" si="0"/>
        <v>Nicaragua, Overal need rank</v>
      </c>
      <c r="B66" s="154" t="s">
        <v>485</v>
      </c>
      <c r="C66" s="154" t="s">
        <v>484</v>
      </c>
      <c r="D66" s="155" t="s">
        <v>132</v>
      </c>
      <c r="E66" s="155" t="s">
        <v>1389</v>
      </c>
      <c r="F66" s="156">
        <v>62</v>
      </c>
      <c r="G66" s="156" t="s">
        <v>1386</v>
      </c>
      <c r="H66" s="157">
        <f t="shared" si="1"/>
        <v>62</v>
      </c>
      <c r="I66" s="154">
        <v>2014</v>
      </c>
      <c r="J66" s="154" t="s">
        <v>5</v>
      </c>
    </row>
    <row r="67" spans="1:10">
      <c r="A67" s="166" t="str">
        <f t="shared" si="0"/>
        <v>Turkmenistan, Overal need rank</v>
      </c>
      <c r="B67" s="154" t="s">
        <v>597</v>
      </c>
      <c r="C67" s="154" t="s">
        <v>596</v>
      </c>
      <c r="D67" s="155" t="s">
        <v>65</v>
      </c>
      <c r="E67" s="155" t="s">
        <v>1389</v>
      </c>
      <c r="F67" s="156">
        <v>63</v>
      </c>
      <c r="G67" s="156" t="s">
        <v>1386</v>
      </c>
      <c r="H67" s="157">
        <f t="shared" si="1"/>
        <v>63</v>
      </c>
      <c r="I67" s="154">
        <v>2014</v>
      </c>
      <c r="J67" s="154" t="s">
        <v>5</v>
      </c>
    </row>
    <row r="68" spans="1:10">
      <c r="A68" s="166" t="str">
        <f t="shared" si="0"/>
        <v>Honduras, Overal need rank</v>
      </c>
      <c r="B68" s="154" t="s">
        <v>383</v>
      </c>
      <c r="C68" s="154" t="s">
        <v>382</v>
      </c>
      <c r="D68" s="155" t="s">
        <v>103</v>
      </c>
      <c r="E68" s="155" t="s">
        <v>1389</v>
      </c>
      <c r="F68" s="156">
        <v>64</v>
      </c>
      <c r="G68" s="156" t="s">
        <v>1386</v>
      </c>
      <c r="H68" s="157">
        <f t="shared" si="1"/>
        <v>64</v>
      </c>
      <c r="I68" s="154">
        <v>2014</v>
      </c>
      <c r="J68" s="154" t="s">
        <v>5</v>
      </c>
    </row>
    <row r="69" spans="1:10">
      <c r="A69" s="166" t="str">
        <f t="shared" si="0"/>
        <v>Pakistan, Overal need rank</v>
      </c>
      <c r="B69" s="154" t="s">
        <v>497</v>
      </c>
      <c r="C69" s="154" t="s">
        <v>496</v>
      </c>
      <c r="D69" s="155" t="s">
        <v>63</v>
      </c>
      <c r="E69" s="155" t="s">
        <v>1389</v>
      </c>
      <c r="F69" s="156">
        <v>65</v>
      </c>
      <c r="G69" s="156" t="s">
        <v>1386</v>
      </c>
      <c r="H69" s="157">
        <f t="shared" si="1"/>
        <v>65</v>
      </c>
      <c r="I69" s="154">
        <v>2014</v>
      </c>
      <c r="J69" s="154" t="s">
        <v>5</v>
      </c>
    </row>
    <row r="70" spans="1:10">
      <c r="A70" s="166" t="str">
        <f t="shared" ref="A70:A133" si="2">D70&amp;", "&amp;E70</f>
        <v>Kyrgyzstan, Overal need rank</v>
      </c>
      <c r="B70" s="154" t="s">
        <v>417</v>
      </c>
      <c r="C70" s="154" t="s">
        <v>416</v>
      </c>
      <c r="D70" s="155" t="s">
        <v>76</v>
      </c>
      <c r="E70" s="155" t="s">
        <v>1389</v>
      </c>
      <c r="F70" s="156">
        <v>66</v>
      </c>
      <c r="G70" s="156" t="s">
        <v>1386</v>
      </c>
      <c r="H70" s="157">
        <f t="shared" ref="H70:H133" si="3">F70</f>
        <v>66</v>
      </c>
      <c r="I70" s="154">
        <v>2014</v>
      </c>
      <c r="J70" s="154" t="s">
        <v>5</v>
      </c>
    </row>
    <row r="71" spans="1:10">
      <c r="A71" s="166" t="str">
        <f t="shared" si="2"/>
        <v>Bolivia (Plurinational State of), Overal need rank</v>
      </c>
      <c r="B71" s="154" t="s">
        <v>269</v>
      </c>
      <c r="C71" s="154" t="s">
        <v>268</v>
      </c>
      <c r="D71" s="155" t="s">
        <v>74</v>
      </c>
      <c r="E71" s="155" t="s">
        <v>1389</v>
      </c>
      <c r="F71" s="156">
        <v>67</v>
      </c>
      <c r="G71" s="156" t="s">
        <v>1386</v>
      </c>
      <c r="H71" s="157">
        <f t="shared" si="3"/>
        <v>67</v>
      </c>
      <c r="I71" s="154">
        <v>2014</v>
      </c>
      <c r="J71" s="154" t="s">
        <v>5</v>
      </c>
    </row>
    <row r="72" spans="1:10">
      <c r="A72" s="166" t="str">
        <f t="shared" si="2"/>
        <v>Micronesia (Federated States of), Overal need rank</v>
      </c>
      <c r="B72" s="154" t="s">
        <v>457</v>
      </c>
      <c r="C72" s="154" t="s">
        <v>456</v>
      </c>
      <c r="D72" s="155" t="s">
        <v>91</v>
      </c>
      <c r="E72" s="155" t="s">
        <v>1389</v>
      </c>
      <c r="F72" s="156">
        <v>68</v>
      </c>
      <c r="G72" s="156" t="s">
        <v>1386</v>
      </c>
      <c r="H72" s="157">
        <f t="shared" si="3"/>
        <v>68</v>
      </c>
      <c r="I72" s="154">
        <v>2014</v>
      </c>
      <c r="J72" s="154" t="s">
        <v>5</v>
      </c>
    </row>
    <row r="73" spans="1:10">
      <c r="A73" s="166" t="str">
        <f t="shared" si="2"/>
        <v>Zambia, Overal need rank</v>
      </c>
      <c r="B73" s="154" t="s">
        <v>625</v>
      </c>
      <c r="C73" s="154" t="s">
        <v>624</v>
      </c>
      <c r="D73" s="155" t="s">
        <v>12</v>
      </c>
      <c r="E73" s="155" t="s">
        <v>1389</v>
      </c>
      <c r="F73" s="156">
        <v>69</v>
      </c>
      <c r="G73" s="156" t="s">
        <v>1386</v>
      </c>
      <c r="H73" s="157">
        <f t="shared" si="3"/>
        <v>69</v>
      </c>
      <c r="I73" s="154">
        <v>2014</v>
      </c>
      <c r="J73" s="154" t="s">
        <v>5</v>
      </c>
    </row>
    <row r="74" spans="1:10">
      <c r="A74" s="166" t="str">
        <f t="shared" si="2"/>
        <v>Gabon, Overal need rank</v>
      </c>
      <c r="B74" s="154" t="s">
        <v>357</v>
      </c>
      <c r="C74" s="154" t="s">
        <v>356</v>
      </c>
      <c r="D74" s="155" t="s">
        <v>45</v>
      </c>
      <c r="E74" s="155" t="s">
        <v>1389</v>
      </c>
      <c r="F74" s="156">
        <v>70</v>
      </c>
      <c r="G74" s="156" t="s">
        <v>1386</v>
      </c>
      <c r="H74" s="157">
        <f t="shared" si="3"/>
        <v>70</v>
      </c>
      <c r="I74" s="154">
        <v>2014</v>
      </c>
      <c r="J74" s="154" t="s">
        <v>5</v>
      </c>
    </row>
    <row r="75" spans="1:10">
      <c r="A75" s="166" t="str">
        <f t="shared" si="2"/>
        <v>Marshall Islands, Overal need rank</v>
      </c>
      <c r="B75" s="154" t="s">
        <v>449</v>
      </c>
      <c r="C75" s="154" t="s">
        <v>448</v>
      </c>
      <c r="D75" s="155" t="s">
        <v>41</v>
      </c>
      <c r="E75" s="155" t="s">
        <v>1389</v>
      </c>
      <c r="F75" s="156">
        <v>71</v>
      </c>
      <c r="G75" s="156" t="s">
        <v>1386</v>
      </c>
      <c r="H75" s="157">
        <f t="shared" si="3"/>
        <v>71</v>
      </c>
      <c r="I75" s="154">
        <v>2014</v>
      </c>
      <c r="J75" s="154" t="s">
        <v>5</v>
      </c>
    </row>
    <row r="76" spans="1:10">
      <c r="A76" s="166" t="str">
        <f t="shared" si="2"/>
        <v>Guatemala, Overal need rank</v>
      </c>
      <c r="B76" s="154" t="s">
        <v>373</v>
      </c>
      <c r="C76" s="154" t="s">
        <v>372</v>
      </c>
      <c r="D76" s="155" t="s">
        <v>90</v>
      </c>
      <c r="E76" s="155" t="s">
        <v>1389</v>
      </c>
      <c r="F76" s="156">
        <v>72</v>
      </c>
      <c r="G76" s="156" t="s">
        <v>1386</v>
      </c>
      <c r="H76" s="157">
        <f t="shared" si="3"/>
        <v>72</v>
      </c>
      <c r="I76" s="154">
        <v>2014</v>
      </c>
      <c r="J76" s="154" t="s">
        <v>5</v>
      </c>
    </row>
    <row r="77" spans="1:10">
      <c r="A77" s="166" t="str">
        <f t="shared" si="2"/>
        <v>Morocco, Overal need rank</v>
      </c>
      <c r="B77" s="154" t="s">
        <v>467</v>
      </c>
      <c r="C77" s="154" t="s">
        <v>466</v>
      </c>
      <c r="D77" s="155" t="s">
        <v>118</v>
      </c>
      <c r="E77" s="155" t="s">
        <v>1389</v>
      </c>
      <c r="F77" s="156">
        <v>73</v>
      </c>
      <c r="G77" s="156" t="s">
        <v>1386</v>
      </c>
      <c r="H77" s="157">
        <f t="shared" si="3"/>
        <v>73</v>
      </c>
      <c r="I77" s="154">
        <v>2014</v>
      </c>
      <c r="J77" s="154" t="s">
        <v>5</v>
      </c>
    </row>
    <row r="78" spans="1:10">
      <c r="A78" s="166" t="str">
        <f t="shared" si="2"/>
        <v>Iran (Islamic Republic of), Overal need rank</v>
      </c>
      <c r="B78" s="154" t="s">
        <v>393</v>
      </c>
      <c r="C78" s="154" t="s">
        <v>392</v>
      </c>
      <c r="D78" s="155" t="s">
        <v>211</v>
      </c>
      <c r="E78" s="155" t="s">
        <v>1389</v>
      </c>
      <c r="F78" s="156">
        <v>74</v>
      </c>
      <c r="G78" s="156" t="s">
        <v>1386</v>
      </c>
      <c r="H78" s="157">
        <f t="shared" si="3"/>
        <v>74</v>
      </c>
      <c r="I78" s="154">
        <v>2014</v>
      </c>
      <c r="J78" s="154" t="s">
        <v>5</v>
      </c>
    </row>
    <row r="79" spans="1:10">
      <c r="A79" s="166" t="str">
        <f t="shared" si="2"/>
        <v>Guyana, Overal need rank</v>
      </c>
      <c r="B79" s="154" t="s">
        <v>379</v>
      </c>
      <c r="C79" s="154" t="s">
        <v>378</v>
      </c>
      <c r="D79" s="155" t="s">
        <v>50</v>
      </c>
      <c r="E79" s="155" t="s">
        <v>1389</v>
      </c>
      <c r="F79" s="156">
        <v>75</v>
      </c>
      <c r="G79" s="156" t="s">
        <v>1386</v>
      </c>
      <c r="H79" s="157">
        <f t="shared" si="3"/>
        <v>75</v>
      </c>
      <c r="I79" s="154">
        <v>2014</v>
      </c>
      <c r="J79" s="154" t="s">
        <v>5</v>
      </c>
    </row>
    <row r="80" spans="1:10">
      <c r="A80" s="166" t="str">
        <f t="shared" si="2"/>
        <v>Vanuatu, Overal need rank</v>
      </c>
      <c r="B80" s="154" t="s">
        <v>617</v>
      </c>
      <c r="C80" s="154" t="s">
        <v>616</v>
      </c>
      <c r="D80" s="155" t="s">
        <v>95</v>
      </c>
      <c r="E80" s="155" t="s">
        <v>1389</v>
      </c>
      <c r="F80" s="156">
        <v>76</v>
      </c>
      <c r="G80" s="156" t="s">
        <v>1386</v>
      </c>
      <c r="H80" s="157">
        <f t="shared" si="3"/>
        <v>76</v>
      </c>
      <c r="I80" s="154">
        <v>2014</v>
      </c>
      <c r="J80" s="154" t="s">
        <v>5</v>
      </c>
    </row>
    <row r="81" spans="1:10">
      <c r="A81" s="166" t="str">
        <f t="shared" si="2"/>
        <v>Mongolia, Overal need rank</v>
      </c>
      <c r="B81" s="154" t="s">
        <v>461</v>
      </c>
      <c r="C81" s="154" t="s">
        <v>460</v>
      </c>
      <c r="D81" s="155" t="s">
        <v>69</v>
      </c>
      <c r="E81" s="155" t="s">
        <v>1389</v>
      </c>
      <c r="F81" s="156">
        <v>77</v>
      </c>
      <c r="G81" s="156" t="s">
        <v>1386</v>
      </c>
      <c r="H81" s="157">
        <f t="shared" si="3"/>
        <v>77</v>
      </c>
      <c r="I81" s="154">
        <v>2014</v>
      </c>
      <c r="J81" s="154" t="s">
        <v>5</v>
      </c>
    </row>
    <row r="82" spans="1:10">
      <c r="A82" s="166" t="str">
        <f t="shared" si="2"/>
        <v>Egypt, Overal need rank</v>
      </c>
      <c r="B82" s="154" t="s">
        <v>337</v>
      </c>
      <c r="C82" s="154" t="s">
        <v>336</v>
      </c>
      <c r="D82" s="155" t="s">
        <v>82</v>
      </c>
      <c r="E82" s="155" t="s">
        <v>1389</v>
      </c>
      <c r="F82" s="156">
        <v>78</v>
      </c>
      <c r="G82" s="156" t="s">
        <v>1386</v>
      </c>
      <c r="H82" s="157">
        <f t="shared" si="3"/>
        <v>78</v>
      </c>
      <c r="I82" s="154">
        <v>2014</v>
      </c>
      <c r="J82" s="154" t="s">
        <v>5</v>
      </c>
    </row>
    <row r="83" spans="1:10">
      <c r="A83" s="166" t="str">
        <f t="shared" si="2"/>
        <v>Tuvalu, Overal need rank</v>
      </c>
      <c r="B83" s="154" t="s">
        <v>601</v>
      </c>
      <c r="C83" s="154" t="s">
        <v>600</v>
      </c>
      <c r="D83" s="155" t="s">
        <v>73</v>
      </c>
      <c r="E83" s="155" t="s">
        <v>1389</v>
      </c>
      <c r="F83" s="156">
        <v>79</v>
      </c>
      <c r="G83" s="156" t="s">
        <v>1386</v>
      </c>
      <c r="H83" s="157">
        <f t="shared" si="3"/>
        <v>79</v>
      </c>
      <c r="I83" s="154">
        <v>2014</v>
      </c>
      <c r="J83" s="154" t="s">
        <v>5</v>
      </c>
    </row>
    <row r="84" spans="1:10">
      <c r="A84" s="166" t="str">
        <f t="shared" si="2"/>
        <v>Belize, Overal need rank</v>
      </c>
      <c r="B84" s="154" t="s">
        <v>261</v>
      </c>
      <c r="C84" s="154" t="s">
        <v>260</v>
      </c>
      <c r="D84" s="155" t="s">
        <v>81</v>
      </c>
      <c r="E84" s="155" t="s">
        <v>1389</v>
      </c>
      <c r="F84" s="156">
        <v>80</v>
      </c>
      <c r="G84" s="156" t="s">
        <v>1386</v>
      </c>
      <c r="H84" s="157">
        <f t="shared" si="3"/>
        <v>80</v>
      </c>
      <c r="I84" s="154">
        <v>2014</v>
      </c>
      <c r="J84" s="154" t="s">
        <v>5</v>
      </c>
    </row>
    <row r="85" spans="1:10">
      <c r="A85" s="166" t="str">
        <f t="shared" si="2"/>
        <v>El Salvador, Overal need rank</v>
      </c>
      <c r="B85" s="154" t="s">
        <v>339</v>
      </c>
      <c r="C85" s="154" t="s">
        <v>338</v>
      </c>
      <c r="D85" s="155" t="s">
        <v>113</v>
      </c>
      <c r="E85" s="155" t="s">
        <v>1389</v>
      </c>
      <c r="F85" s="156">
        <v>81</v>
      </c>
      <c r="G85" s="156" t="s">
        <v>1386</v>
      </c>
      <c r="H85" s="157">
        <f t="shared" si="3"/>
        <v>81</v>
      </c>
      <c r="I85" s="154">
        <v>2014</v>
      </c>
      <c r="J85" s="154" t="s">
        <v>5</v>
      </c>
    </row>
    <row r="86" spans="1:10">
      <c r="A86" s="166" t="str">
        <f t="shared" si="2"/>
        <v>Tunisia, Overal need rank</v>
      </c>
      <c r="B86" s="154" t="s">
        <v>593</v>
      </c>
      <c r="C86" s="154" t="s">
        <v>592</v>
      </c>
      <c r="D86" s="155" t="s">
        <v>143</v>
      </c>
      <c r="E86" s="155" t="s">
        <v>1389</v>
      </c>
      <c r="F86" s="156">
        <v>82</v>
      </c>
      <c r="G86" s="156" t="s">
        <v>1386</v>
      </c>
      <c r="H86" s="157">
        <f t="shared" si="3"/>
        <v>82</v>
      </c>
      <c r="I86" s="154">
        <v>2014</v>
      </c>
      <c r="J86" s="154" t="s">
        <v>5</v>
      </c>
    </row>
    <row r="87" spans="1:10">
      <c r="A87" s="166" t="str">
        <f t="shared" si="2"/>
        <v>Ghana, Overal need rank</v>
      </c>
      <c r="B87" s="154" t="s">
        <v>365</v>
      </c>
      <c r="C87" s="154" t="s">
        <v>364</v>
      </c>
      <c r="D87" s="155" t="s">
        <v>40</v>
      </c>
      <c r="E87" s="155" t="s">
        <v>1389</v>
      </c>
      <c r="F87" s="156">
        <v>83</v>
      </c>
      <c r="G87" s="156" t="s">
        <v>1386</v>
      </c>
      <c r="H87" s="157">
        <f t="shared" si="3"/>
        <v>83</v>
      </c>
      <c r="I87" s="154">
        <v>2014</v>
      </c>
      <c r="J87" s="154" t="s">
        <v>5</v>
      </c>
    </row>
    <row r="88" spans="1:10">
      <c r="A88" s="166" t="str">
        <f t="shared" si="2"/>
        <v>Azerbaijan, Overal need rank</v>
      </c>
      <c r="B88" s="154" t="s">
        <v>247</v>
      </c>
      <c r="C88" s="154" t="s">
        <v>246</v>
      </c>
      <c r="D88" s="155" t="s">
        <v>80</v>
      </c>
      <c r="E88" s="155" t="s">
        <v>1389</v>
      </c>
      <c r="F88" s="156">
        <v>84</v>
      </c>
      <c r="G88" s="156" t="s">
        <v>1386</v>
      </c>
      <c r="H88" s="157">
        <f t="shared" si="3"/>
        <v>84</v>
      </c>
      <c r="I88" s="154">
        <v>2014</v>
      </c>
      <c r="J88" s="154" t="s">
        <v>5</v>
      </c>
    </row>
    <row r="89" spans="1:10">
      <c r="A89" s="166" t="str">
        <f t="shared" si="2"/>
        <v>Maldives, Overal need rank</v>
      </c>
      <c r="B89" s="154" t="s">
        <v>443</v>
      </c>
      <c r="C89" s="154" t="s">
        <v>442</v>
      </c>
      <c r="D89" s="155" t="s">
        <v>130</v>
      </c>
      <c r="E89" s="155" t="s">
        <v>1389</v>
      </c>
      <c r="F89" s="156">
        <v>85</v>
      </c>
      <c r="G89" s="156" t="s">
        <v>1386</v>
      </c>
      <c r="H89" s="157">
        <f t="shared" si="3"/>
        <v>85</v>
      </c>
      <c r="I89" s="154">
        <v>2014</v>
      </c>
      <c r="J89" s="154" t="s">
        <v>5</v>
      </c>
    </row>
    <row r="90" spans="1:10">
      <c r="A90" s="166" t="str">
        <f t="shared" si="2"/>
        <v>Paraguay, Overal need rank</v>
      </c>
      <c r="B90" s="154" t="s">
        <v>505</v>
      </c>
      <c r="C90" s="154" t="s">
        <v>504</v>
      </c>
      <c r="D90" s="155" t="s">
        <v>141</v>
      </c>
      <c r="E90" s="155" t="s">
        <v>1389</v>
      </c>
      <c r="F90" s="156">
        <v>86</v>
      </c>
      <c r="G90" s="156" t="s">
        <v>1386</v>
      </c>
      <c r="H90" s="157">
        <f t="shared" si="3"/>
        <v>86</v>
      </c>
      <c r="I90" s="154">
        <v>2014</v>
      </c>
      <c r="J90" s="154" t="s">
        <v>5</v>
      </c>
    </row>
    <row r="91" spans="1:10">
      <c r="A91" s="166" t="str">
        <f t="shared" si="2"/>
        <v>Bosnia and Herzegovina, Overal need rank</v>
      </c>
      <c r="B91" s="154" t="s">
        <v>271</v>
      </c>
      <c r="C91" s="154" t="s">
        <v>270</v>
      </c>
      <c r="D91" s="155" t="s">
        <v>146</v>
      </c>
      <c r="E91" s="155" t="s">
        <v>1389</v>
      </c>
      <c r="F91" s="156">
        <v>87</v>
      </c>
      <c r="G91" s="156" t="s">
        <v>1386</v>
      </c>
      <c r="H91" s="157">
        <f t="shared" si="3"/>
        <v>87</v>
      </c>
      <c r="I91" s="154">
        <v>2014</v>
      </c>
      <c r="J91" s="154" t="s">
        <v>5</v>
      </c>
    </row>
    <row r="92" spans="1:10">
      <c r="A92" s="166" t="str">
        <f t="shared" si="2"/>
        <v>Jordan, Overal need rank</v>
      </c>
      <c r="B92" s="154" t="s">
        <v>407</v>
      </c>
      <c r="C92" s="154" t="s">
        <v>406</v>
      </c>
      <c r="D92" s="155" t="s">
        <v>116</v>
      </c>
      <c r="E92" s="155" t="s">
        <v>1389</v>
      </c>
      <c r="F92" s="156">
        <v>88</v>
      </c>
      <c r="G92" s="156" t="s">
        <v>1386</v>
      </c>
      <c r="H92" s="157">
        <f t="shared" si="3"/>
        <v>88</v>
      </c>
      <c r="I92" s="154">
        <v>2014</v>
      </c>
      <c r="J92" s="154" t="s">
        <v>5</v>
      </c>
    </row>
    <row r="93" spans="1:10">
      <c r="A93" s="166" t="str">
        <f t="shared" si="2"/>
        <v>Libya, Overal need rank</v>
      </c>
      <c r="B93" s="154" t="s">
        <v>429</v>
      </c>
      <c r="C93" s="154" t="s">
        <v>428</v>
      </c>
      <c r="D93" s="155" t="s">
        <v>123</v>
      </c>
      <c r="E93" s="155" t="s">
        <v>1389</v>
      </c>
      <c r="F93" s="156">
        <v>88</v>
      </c>
      <c r="G93" s="156" t="s">
        <v>1386</v>
      </c>
      <c r="H93" s="157">
        <f t="shared" si="3"/>
        <v>88</v>
      </c>
      <c r="I93" s="154">
        <v>2014</v>
      </c>
      <c r="J93" s="154" t="s">
        <v>5</v>
      </c>
    </row>
    <row r="94" spans="1:10">
      <c r="A94" s="166" t="str">
        <f t="shared" si="2"/>
        <v>Cape Verde, Overal need rank</v>
      </c>
      <c r="B94" s="154" t="s">
        <v>293</v>
      </c>
      <c r="C94" s="154" t="s">
        <v>292</v>
      </c>
      <c r="D94" s="155" t="s">
        <v>97</v>
      </c>
      <c r="E94" s="155" t="s">
        <v>1389</v>
      </c>
      <c r="F94" s="156">
        <v>90</v>
      </c>
      <c r="G94" s="156" t="s">
        <v>1386</v>
      </c>
      <c r="H94" s="157">
        <f t="shared" si="3"/>
        <v>90</v>
      </c>
      <c r="I94" s="154">
        <v>2014</v>
      </c>
      <c r="J94" s="154" t="s">
        <v>5</v>
      </c>
    </row>
    <row r="95" spans="1:10">
      <c r="A95" s="166" t="str">
        <f t="shared" si="2"/>
        <v>Turkey, Overal need rank</v>
      </c>
      <c r="B95" s="154" t="s">
        <v>595</v>
      </c>
      <c r="C95" s="154" t="s">
        <v>594</v>
      </c>
      <c r="D95" s="155" t="s">
        <v>135</v>
      </c>
      <c r="E95" s="155" t="s">
        <v>1389</v>
      </c>
      <c r="F95" s="156">
        <v>91</v>
      </c>
      <c r="G95" s="156" t="s">
        <v>1386</v>
      </c>
      <c r="H95" s="157">
        <f t="shared" si="3"/>
        <v>91</v>
      </c>
      <c r="I95" s="154">
        <v>2014</v>
      </c>
      <c r="J95" s="154" t="s">
        <v>5</v>
      </c>
    </row>
    <row r="96" spans="1:10">
      <c r="A96" s="166" t="str">
        <f t="shared" si="2"/>
        <v>Fiji, Overal need rank</v>
      </c>
      <c r="B96" s="154" t="s">
        <v>349</v>
      </c>
      <c r="C96" s="154" t="s">
        <v>348</v>
      </c>
      <c r="D96" s="155" t="s">
        <v>89</v>
      </c>
      <c r="E96" s="155" t="s">
        <v>1389</v>
      </c>
      <c r="F96" s="156">
        <v>92</v>
      </c>
      <c r="G96" s="156" t="s">
        <v>1386</v>
      </c>
      <c r="H96" s="157">
        <f t="shared" si="3"/>
        <v>92</v>
      </c>
      <c r="I96" s="154">
        <v>2014</v>
      </c>
      <c r="J96" s="154" t="s">
        <v>5</v>
      </c>
    </row>
    <row r="97" spans="1:10">
      <c r="A97" s="166" t="str">
        <f t="shared" si="2"/>
        <v>Indonesia, Overal need rank</v>
      </c>
      <c r="B97" s="154" t="s">
        <v>391</v>
      </c>
      <c r="C97" s="154" t="s">
        <v>390</v>
      </c>
      <c r="D97" s="155" t="s">
        <v>84</v>
      </c>
      <c r="E97" s="155" t="s">
        <v>1389</v>
      </c>
      <c r="F97" s="156">
        <v>93</v>
      </c>
      <c r="G97" s="156" t="s">
        <v>1386</v>
      </c>
      <c r="H97" s="157">
        <f t="shared" si="3"/>
        <v>93</v>
      </c>
      <c r="I97" s="154">
        <v>2014</v>
      </c>
      <c r="J97" s="154" t="s">
        <v>5</v>
      </c>
    </row>
    <row r="98" spans="1:10">
      <c r="A98" s="166" t="str">
        <f t="shared" si="2"/>
        <v>Dominican Republic, Overal need rank</v>
      </c>
      <c r="B98" s="154" t="s">
        <v>333</v>
      </c>
      <c r="C98" s="154" t="s">
        <v>332</v>
      </c>
      <c r="D98" s="155" t="s">
        <v>112</v>
      </c>
      <c r="E98" s="155" t="s">
        <v>1389</v>
      </c>
      <c r="F98" s="156">
        <v>94</v>
      </c>
      <c r="G98" s="156" t="s">
        <v>1386</v>
      </c>
      <c r="H98" s="157">
        <f t="shared" si="3"/>
        <v>94</v>
      </c>
      <c r="I98" s="154">
        <v>2014</v>
      </c>
      <c r="J98" s="154" t="s">
        <v>5</v>
      </c>
    </row>
    <row r="99" spans="1:10">
      <c r="A99" s="166" t="str">
        <f t="shared" si="2"/>
        <v>China, Overal need rank</v>
      </c>
      <c r="B99" s="154" t="s">
        <v>1380</v>
      </c>
      <c r="C99" s="154">
        <v>156</v>
      </c>
      <c r="D99" s="158" t="s">
        <v>212</v>
      </c>
      <c r="E99" s="155" t="s">
        <v>1389</v>
      </c>
      <c r="F99" s="156">
        <v>95</v>
      </c>
      <c r="G99" s="156" t="s">
        <v>1386</v>
      </c>
      <c r="H99" s="157">
        <f t="shared" si="3"/>
        <v>95</v>
      </c>
      <c r="I99" s="154">
        <v>2014</v>
      </c>
      <c r="J99" s="154" t="s">
        <v>5</v>
      </c>
    </row>
    <row r="100" spans="1:10">
      <c r="A100" s="166" t="str">
        <f t="shared" si="2"/>
        <v>Namibia, Overal need rank</v>
      </c>
      <c r="B100" s="154" t="s">
        <v>473</v>
      </c>
      <c r="C100" s="154" t="s">
        <v>472</v>
      </c>
      <c r="D100" s="155" t="s">
        <v>48</v>
      </c>
      <c r="E100" s="155" t="s">
        <v>1389</v>
      </c>
      <c r="F100" s="156">
        <v>96</v>
      </c>
      <c r="G100" s="156" t="s">
        <v>1386</v>
      </c>
      <c r="H100" s="157">
        <f t="shared" si="3"/>
        <v>96</v>
      </c>
      <c r="I100" s="154">
        <v>2014</v>
      </c>
      <c r="J100" s="154" t="s">
        <v>5</v>
      </c>
    </row>
    <row r="101" spans="1:10">
      <c r="A101" s="166" t="str">
        <f t="shared" si="2"/>
        <v>Ecuador, Overal need rank</v>
      </c>
      <c r="B101" s="154" t="s">
        <v>335</v>
      </c>
      <c r="C101" s="154" t="s">
        <v>334</v>
      </c>
      <c r="D101" s="155" t="s">
        <v>127</v>
      </c>
      <c r="E101" s="155" t="s">
        <v>1389</v>
      </c>
      <c r="F101" s="156">
        <v>97</v>
      </c>
      <c r="G101" s="156" t="s">
        <v>1386</v>
      </c>
      <c r="H101" s="157">
        <f t="shared" si="3"/>
        <v>97</v>
      </c>
      <c r="I101" s="154">
        <v>2014</v>
      </c>
      <c r="J101" s="154" t="s">
        <v>5</v>
      </c>
    </row>
    <row r="102" spans="1:10">
      <c r="A102" s="166" t="str">
        <f t="shared" si="2"/>
        <v>Venezuela (Bolivarian Republic of), Overal need rank</v>
      </c>
      <c r="B102" s="154" t="s">
        <v>619</v>
      </c>
      <c r="C102" s="154" t="s">
        <v>618</v>
      </c>
      <c r="D102" s="155" t="s">
        <v>152</v>
      </c>
      <c r="E102" s="155" t="s">
        <v>1389</v>
      </c>
      <c r="F102" s="156">
        <v>98</v>
      </c>
      <c r="G102" s="156" t="s">
        <v>1386</v>
      </c>
      <c r="H102" s="157">
        <f t="shared" si="3"/>
        <v>98</v>
      </c>
      <c r="I102" s="154">
        <v>2014</v>
      </c>
      <c r="J102" s="154" t="s">
        <v>5</v>
      </c>
    </row>
    <row r="103" spans="1:10">
      <c r="A103" s="166" t="str">
        <f t="shared" si="2"/>
        <v>The former Yugoslav Republic of Macedonia, Overal need rank</v>
      </c>
      <c r="B103" s="154" t="s">
        <v>583</v>
      </c>
      <c r="C103" s="154" t="s">
        <v>582</v>
      </c>
      <c r="D103" s="155" t="s">
        <v>142</v>
      </c>
      <c r="E103" s="155" t="s">
        <v>1389</v>
      </c>
      <c r="F103" s="156">
        <v>99</v>
      </c>
      <c r="G103" s="156" t="s">
        <v>1386</v>
      </c>
      <c r="H103" s="157">
        <f t="shared" si="3"/>
        <v>99</v>
      </c>
      <c r="I103" s="154">
        <v>2014</v>
      </c>
      <c r="J103" s="154" t="s">
        <v>5</v>
      </c>
    </row>
    <row r="104" spans="1:10">
      <c r="A104" s="166" t="str">
        <f t="shared" si="2"/>
        <v>Lebanon, Overal need rank</v>
      </c>
      <c r="B104" s="154" t="s">
        <v>423</v>
      </c>
      <c r="C104" s="154" t="s">
        <v>422</v>
      </c>
      <c r="D104" s="155" t="s">
        <v>98</v>
      </c>
      <c r="E104" s="155" t="s">
        <v>1389</v>
      </c>
      <c r="F104" s="156">
        <v>100</v>
      </c>
      <c r="G104" s="156" t="s">
        <v>1386</v>
      </c>
      <c r="H104" s="157">
        <f t="shared" si="3"/>
        <v>100</v>
      </c>
      <c r="I104" s="154">
        <v>2014</v>
      </c>
      <c r="J104" s="154" t="s">
        <v>5</v>
      </c>
    </row>
    <row r="105" spans="1:10">
      <c r="A105" s="166" t="str">
        <f t="shared" si="2"/>
        <v>Albania, Overal need rank</v>
      </c>
      <c r="B105" s="154" t="s">
        <v>225</v>
      </c>
      <c r="C105" s="154" t="s">
        <v>224</v>
      </c>
      <c r="D105" s="155" t="s">
        <v>111</v>
      </c>
      <c r="E105" s="155" t="s">
        <v>1389</v>
      </c>
      <c r="F105" s="156">
        <v>101</v>
      </c>
      <c r="G105" s="156" t="s">
        <v>1386</v>
      </c>
      <c r="H105" s="157">
        <f t="shared" si="3"/>
        <v>101</v>
      </c>
      <c r="I105" s="154">
        <v>2014</v>
      </c>
      <c r="J105" s="154" t="s">
        <v>5</v>
      </c>
    </row>
    <row r="106" spans="1:10">
      <c r="A106" s="166" t="str">
        <f t="shared" si="2"/>
        <v>Suriname, Overal need rank</v>
      </c>
      <c r="B106" s="154" t="s">
        <v>569</v>
      </c>
      <c r="C106" s="154" t="s">
        <v>568</v>
      </c>
      <c r="D106" s="155" t="s">
        <v>93</v>
      </c>
      <c r="E106" s="155" t="s">
        <v>1389</v>
      </c>
      <c r="F106" s="156">
        <v>101</v>
      </c>
      <c r="G106" s="156" t="s">
        <v>1386</v>
      </c>
      <c r="H106" s="157">
        <f t="shared" si="3"/>
        <v>101</v>
      </c>
      <c r="I106" s="154">
        <v>2014</v>
      </c>
      <c r="J106" s="154" t="s">
        <v>5</v>
      </c>
    </row>
    <row r="107" spans="1:10">
      <c r="A107" s="166" t="str">
        <f t="shared" si="2"/>
        <v>Russian Federation, Overal need rank</v>
      </c>
      <c r="B107" s="154" t="s">
        <v>525</v>
      </c>
      <c r="C107" s="154" t="s">
        <v>524</v>
      </c>
      <c r="D107" s="155" t="s">
        <v>77</v>
      </c>
      <c r="E107" s="155" t="s">
        <v>1389</v>
      </c>
      <c r="F107" s="156">
        <v>103</v>
      </c>
      <c r="G107" s="156" t="s">
        <v>1386</v>
      </c>
      <c r="H107" s="157">
        <f t="shared" si="3"/>
        <v>103</v>
      </c>
      <c r="I107" s="154">
        <v>2014</v>
      </c>
      <c r="J107" s="154" t="s">
        <v>5</v>
      </c>
    </row>
    <row r="108" spans="1:10">
      <c r="A108" s="166" t="str">
        <f t="shared" si="2"/>
        <v>Cuba, Overal need rank</v>
      </c>
      <c r="B108" s="154" t="s">
        <v>317</v>
      </c>
      <c r="C108" s="154" t="s">
        <v>316</v>
      </c>
      <c r="D108" s="155" t="s">
        <v>167</v>
      </c>
      <c r="E108" s="155" t="s">
        <v>1389</v>
      </c>
      <c r="F108" s="156">
        <v>104</v>
      </c>
      <c r="G108" s="156" t="s">
        <v>1386</v>
      </c>
      <c r="H108" s="157">
        <f t="shared" si="3"/>
        <v>104</v>
      </c>
      <c r="I108" s="154">
        <v>2014</v>
      </c>
      <c r="J108" s="154" t="s">
        <v>5</v>
      </c>
    </row>
    <row r="109" spans="1:10">
      <c r="A109" s="166" t="str">
        <f t="shared" si="2"/>
        <v>Republic of Moldova, Overal need rank</v>
      </c>
      <c r="B109" s="154" t="s">
        <v>521</v>
      </c>
      <c r="C109" s="154" t="s">
        <v>520</v>
      </c>
      <c r="D109" s="155" t="s">
        <v>92</v>
      </c>
      <c r="E109" s="155" t="s">
        <v>1389</v>
      </c>
      <c r="F109" s="156">
        <v>105</v>
      </c>
      <c r="G109" s="156" t="s">
        <v>1386</v>
      </c>
      <c r="H109" s="157">
        <f t="shared" si="3"/>
        <v>105</v>
      </c>
      <c r="I109" s="154">
        <v>2014</v>
      </c>
      <c r="J109" s="154" t="s">
        <v>5</v>
      </c>
    </row>
    <row r="110" spans="1:10">
      <c r="A110" s="166" t="str">
        <f t="shared" si="2"/>
        <v>Tonga, Overal need rank</v>
      </c>
      <c r="B110" s="154" t="s">
        <v>589</v>
      </c>
      <c r="C110" s="154" t="s">
        <v>588</v>
      </c>
      <c r="D110" s="155" t="s">
        <v>101</v>
      </c>
      <c r="E110" s="155" t="s">
        <v>1389</v>
      </c>
      <c r="F110" s="156">
        <v>106</v>
      </c>
      <c r="G110" s="156" t="s">
        <v>1386</v>
      </c>
      <c r="H110" s="157">
        <f t="shared" si="3"/>
        <v>106</v>
      </c>
      <c r="I110" s="154">
        <v>2014</v>
      </c>
      <c r="J110" s="154" t="s">
        <v>5</v>
      </c>
    </row>
    <row r="111" spans="1:10">
      <c r="A111" s="166" t="str">
        <f t="shared" si="2"/>
        <v>Botswana, Overal need rank</v>
      </c>
      <c r="B111" s="154" t="s">
        <v>273</v>
      </c>
      <c r="C111" s="154" t="s">
        <v>272</v>
      </c>
      <c r="D111" s="155" t="s">
        <v>34</v>
      </c>
      <c r="E111" s="155" t="s">
        <v>1389</v>
      </c>
      <c r="F111" s="156">
        <v>107</v>
      </c>
      <c r="G111" s="156" t="s">
        <v>1386</v>
      </c>
      <c r="H111" s="157">
        <f t="shared" si="3"/>
        <v>107</v>
      </c>
      <c r="I111" s="154">
        <v>2014</v>
      </c>
      <c r="J111" s="154" t="s">
        <v>5</v>
      </c>
    </row>
    <row r="112" spans="1:10">
      <c r="A112" s="166" t="str">
        <f t="shared" si="2"/>
        <v>Samoa, Overal need rank</v>
      </c>
      <c r="B112" s="154" t="s">
        <v>535</v>
      </c>
      <c r="C112" s="154" t="s">
        <v>534</v>
      </c>
      <c r="D112" s="155" t="s">
        <v>85</v>
      </c>
      <c r="E112" s="155" t="s">
        <v>1389</v>
      </c>
      <c r="F112" s="156">
        <v>107</v>
      </c>
      <c r="G112" s="156" t="s">
        <v>1386</v>
      </c>
      <c r="H112" s="157">
        <f t="shared" si="3"/>
        <v>107</v>
      </c>
      <c r="I112" s="154">
        <v>2014</v>
      </c>
      <c r="J112" s="154" t="s">
        <v>5</v>
      </c>
    </row>
    <row r="113" spans="1:10">
      <c r="A113" s="166" t="str">
        <f t="shared" si="2"/>
        <v>South Africa, Overal need rank</v>
      </c>
      <c r="B113" s="154" t="s">
        <v>561</v>
      </c>
      <c r="C113" s="154" t="s">
        <v>560</v>
      </c>
      <c r="D113" s="155" t="s">
        <v>32</v>
      </c>
      <c r="E113" s="155" t="s">
        <v>1389</v>
      </c>
      <c r="F113" s="156">
        <v>109</v>
      </c>
      <c r="G113" s="156" t="s">
        <v>1386</v>
      </c>
      <c r="H113" s="157">
        <f t="shared" si="3"/>
        <v>109</v>
      </c>
      <c r="I113" s="154">
        <v>2014</v>
      </c>
      <c r="J113" s="154" t="s">
        <v>5</v>
      </c>
    </row>
    <row r="114" spans="1:10">
      <c r="A114" s="166" t="str">
        <f t="shared" si="2"/>
        <v>Philippines, Overal need rank</v>
      </c>
      <c r="B114" s="154" t="s">
        <v>509</v>
      </c>
      <c r="C114" s="154" t="s">
        <v>508</v>
      </c>
      <c r="D114" s="155" t="s">
        <v>106</v>
      </c>
      <c r="E114" s="155" t="s">
        <v>1389</v>
      </c>
      <c r="F114" s="156">
        <v>110</v>
      </c>
      <c r="G114" s="156" t="s">
        <v>1386</v>
      </c>
      <c r="H114" s="157">
        <f t="shared" si="3"/>
        <v>110</v>
      </c>
      <c r="I114" s="154">
        <v>2014</v>
      </c>
      <c r="J114" s="154" t="s">
        <v>5</v>
      </c>
    </row>
    <row r="115" spans="1:10">
      <c r="A115" s="166" t="str">
        <f t="shared" si="2"/>
        <v>Armenia, Overal need rank</v>
      </c>
      <c r="B115" s="154" t="s">
        <v>239</v>
      </c>
      <c r="C115" s="154" t="s">
        <v>238</v>
      </c>
      <c r="D115" s="155" t="s">
        <v>88</v>
      </c>
      <c r="E115" s="155" t="s">
        <v>1389</v>
      </c>
      <c r="F115" s="156">
        <v>111</v>
      </c>
      <c r="G115" s="156" t="s">
        <v>1386</v>
      </c>
      <c r="H115" s="157">
        <f t="shared" si="3"/>
        <v>111</v>
      </c>
      <c r="I115" s="154">
        <v>2014</v>
      </c>
      <c r="J115" s="154" t="s">
        <v>5</v>
      </c>
    </row>
    <row r="116" spans="1:10">
      <c r="A116" s="166" t="str">
        <f t="shared" si="2"/>
        <v>Colombia, Overal need rank</v>
      </c>
      <c r="B116" s="154" t="s">
        <v>303</v>
      </c>
      <c r="C116" s="154" t="s">
        <v>302</v>
      </c>
      <c r="D116" s="155" t="s">
        <v>147</v>
      </c>
      <c r="E116" s="155" t="s">
        <v>1389</v>
      </c>
      <c r="F116" s="156">
        <v>112</v>
      </c>
      <c r="G116" s="156" t="s">
        <v>1386</v>
      </c>
      <c r="H116" s="157">
        <f t="shared" si="3"/>
        <v>112</v>
      </c>
      <c r="I116" s="154">
        <v>2014</v>
      </c>
      <c r="J116" s="154" t="s">
        <v>5</v>
      </c>
    </row>
    <row r="117" spans="1:10">
      <c r="A117" s="166" t="str">
        <f t="shared" si="2"/>
        <v>Kazakhstan, Overal need rank</v>
      </c>
      <c r="B117" s="154" t="s">
        <v>409</v>
      </c>
      <c r="C117" s="154" t="s">
        <v>408</v>
      </c>
      <c r="D117" s="155" t="s">
        <v>68</v>
      </c>
      <c r="E117" s="155" t="s">
        <v>1389</v>
      </c>
      <c r="F117" s="156">
        <v>113</v>
      </c>
      <c r="G117" s="156" t="s">
        <v>1386</v>
      </c>
      <c r="H117" s="157">
        <f t="shared" si="3"/>
        <v>113</v>
      </c>
      <c r="I117" s="154">
        <v>2014</v>
      </c>
      <c r="J117" s="154" t="s">
        <v>5</v>
      </c>
    </row>
    <row r="118" spans="1:10">
      <c r="A118" s="166" t="str">
        <f t="shared" si="2"/>
        <v>Ukraine, Overal need rank</v>
      </c>
      <c r="B118" s="154" t="s">
        <v>605</v>
      </c>
      <c r="C118" s="154" t="s">
        <v>604</v>
      </c>
      <c r="D118" s="155" t="s">
        <v>86</v>
      </c>
      <c r="E118" s="155" t="s">
        <v>1389</v>
      </c>
      <c r="F118" s="156">
        <v>114</v>
      </c>
      <c r="G118" s="156" t="s">
        <v>1386</v>
      </c>
      <c r="H118" s="157">
        <f t="shared" si="3"/>
        <v>114</v>
      </c>
      <c r="I118" s="154">
        <v>2014</v>
      </c>
      <c r="J118" s="154" t="s">
        <v>5</v>
      </c>
    </row>
    <row r="119" spans="1:10">
      <c r="A119" s="166" t="str">
        <f t="shared" si="2"/>
        <v>Peru, Overal need rank</v>
      </c>
      <c r="B119" s="154" t="s">
        <v>507</v>
      </c>
      <c r="C119" s="154" t="s">
        <v>506</v>
      </c>
      <c r="D119" s="155" t="s">
        <v>159</v>
      </c>
      <c r="E119" s="155" t="s">
        <v>1389</v>
      </c>
      <c r="F119" s="156">
        <v>115</v>
      </c>
      <c r="G119" s="156" t="s">
        <v>1386</v>
      </c>
      <c r="H119" s="157">
        <f t="shared" si="3"/>
        <v>115</v>
      </c>
      <c r="I119" s="154">
        <v>2014</v>
      </c>
      <c r="J119" s="154" t="s">
        <v>5</v>
      </c>
    </row>
    <row r="120" spans="1:10">
      <c r="A120" s="166" t="str">
        <f t="shared" si="2"/>
        <v>Jamaica, Overal need rank</v>
      </c>
      <c r="B120" s="154" t="s">
        <v>403</v>
      </c>
      <c r="C120" s="154" t="s">
        <v>402</v>
      </c>
      <c r="D120" s="155" t="s">
        <v>115</v>
      </c>
      <c r="E120" s="155" t="s">
        <v>1389</v>
      </c>
      <c r="F120" s="156">
        <v>116</v>
      </c>
      <c r="G120" s="156" t="s">
        <v>1386</v>
      </c>
      <c r="H120" s="157">
        <f t="shared" si="3"/>
        <v>116</v>
      </c>
      <c r="I120" s="154">
        <v>2014</v>
      </c>
      <c r="J120" s="154" t="s">
        <v>5</v>
      </c>
    </row>
    <row r="121" spans="1:10">
      <c r="A121" s="166" t="str">
        <f t="shared" si="2"/>
        <v>Georgia, Overal need rank</v>
      </c>
      <c r="B121" s="154" t="s">
        <v>361</v>
      </c>
      <c r="C121" s="154" t="s">
        <v>360</v>
      </c>
      <c r="D121" s="155" t="s">
        <v>114</v>
      </c>
      <c r="E121" s="155" t="s">
        <v>1389</v>
      </c>
      <c r="F121" s="156">
        <v>117</v>
      </c>
      <c r="G121" s="156" t="s">
        <v>1386</v>
      </c>
      <c r="H121" s="157">
        <f t="shared" si="3"/>
        <v>117</v>
      </c>
      <c r="I121" s="154">
        <v>2014</v>
      </c>
      <c r="J121" s="154" t="s">
        <v>5</v>
      </c>
    </row>
    <row r="122" spans="1:10">
      <c r="A122" s="166" t="str">
        <f t="shared" si="2"/>
        <v>Sri Lanka, Overal need rank</v>
      </c>
      <c r="B122" s="154" t="s">
        <v>565</v>
      </c>
      <c r="C122" s="154" t="s">
        <v>564</v>
      </c>
      <c r="D122" s="155" t="s">
        <v>109</v>
      </c>
      <c r="E122" s="155" t="s">
        <v>1389</v>
      </c>
      <c r="F122" s="156">
        <v>118</v>
      </c>
      <c r="G122" s="156" t="s">
        <v>1386</v>
      </c>
      <c r="H122" s="157">
        <f t="shared" si="3"/>
        <v>118</v>
      </c>
      <c r="I122" s="154">
        <v>2014</v>
      </c>
      <c r="J122" s="154" t="s">
        <v>5</v>
      </c>
    </row>
    <row r="123" spans="1:10">
      <c r="A123" s="166" t="str">
        <f t="shared" si="2"/>
        <v>Mexico, Overal need rank</v>
      </c>
      <c r="B123" s="154" t="s">
        <v>455</v>
      </c>
      <c r="C123" s="154" t="s">
        <v>454</v>
      </c>
      <c r="D123" s="155" t="s">
        <v>157</v>
      </c>
      <c r="E123" s="155" t="s">
        <v>1389</v>
      </c>
      <c r="F123" s="156">
        <v>119</v>
      </c>
      <c r="G123" s="156" t="s">
        <v>1386</v>
      </c>
      <c r="H123" s="157">
        <f t="shared" si="3"/>
        <v>119</v>
      </c>
      <c r="I123" s="154">
        <v>2014</v>
      </c>
      <c r="J123" s="154" t="s">
        <v>5</v>
      </c>
    </row>
    <row r="124" spans="1:10">
      <c r="A124" s="166" t="str">
        <f t="shared" si="2"/>
        <v>Saint Vincent and the Grenadines, Overal need rank</v>
      </c>
      <c r="B124" s="154" t="s">
        <v>533</v>
      </c>
      <c r="C124" s="154" t="s">
        <v>532</v>
      </c>
      <c r="D124" s="155" t="s">
        <v>99</v>
      </c>
      <c r="E124" s="155" t="s">
        <v>1389</v>
      </c>
      <c r="F124" s="156">
        <v>120</v>
      </c>
      <c r="G124" s="156" t="s">
        <v>1386</v>
      </c>
      <c r="H124" s="157">
        <f t="shared" si="3"/>
        <v>120</v>
      </c>
      <c r="I124" s="154">
        <v>2014</v>
      </c>
      <c r="J124" s="154" t="s">
        <v>5</v>
      </c>
    </row>
    <row r="125" spans="1:10">
      <c r="A125" s="166" t="str">
        <f t="shared" si="2"/>
        <v>Grenada, Overal need rank</v>
      </c>
      <c r="B125" s="154" t="s">
        <v>371</v>
      </c>
      <c r="C125" s="154" t="s">
        <v>370</v>
      </c>
      <c r="D125" s="155" t="s">
        <v>83</v>
      </c>
      <c r="E125" s="155" t="s">
        <v>1389</v>
      </c>
      <c r="F125" s="156">
        <v>121</v>
      </c>
      <c r="G125" s="156" t="s">
        <v>1386</v>
      </c>
      <c r="H125" s="157">
        <f t="shared" si="3"/>
        <v>121</v>
      </c>
      <c r="I125" s="154">
        <v>2014</v>
      </c>
      <c r="J125" s="154" t="s">
        <v>5</v>
      </c>
    </row>
    <row r="126" spans="1:10">
      <c r="A126" s="166" t="str">
        <f t="shared" si="2"/>
        <v>Belarus, Overal need rank</v>
      </c>
      <c r="B126" s="154" t="s">
        <v>257</v>
      </c>
      <c r="C126" s="154" t="s">
        <v>256</v>
      </c>
      <c r="D126" s="155" t="s">
        <v>96</v>
      </c>
      <c r="E126" s="155" t="s">
        <v>1389</v>
      </c>
      <c r="F126" s="156">
        <v>122</v>
      </c>
      <c r="G126" s="156" t="s">
        <v>1386</v>
      </c>
      <c r="H126" s="157">
        <f t="shared" si="3"/>
        <v>122</v>
      </c>
      <c r="I126" s="154">
        <v>2014</v>
      </c>
      <c r="J126" s="154" t="s">
        <v>5</v>
      </c>
    </row>
    <row r="127" spans="1:10">
      <c r="A127" s="166" t="str">
        <f t="shared" si="2"/>
        <v>Seychelles, Overal need rank</v>
      </c>
      <c r="B127" s="154" t="s">
        <v>547</v>
      </c>
      <c r="C127" s="154" t="s">
        <v>546</v>
      </c>
      <c r="D127" s="155" t="s">
        <v>108</v>
      </c>
      <c r="E127" s="155" t="s">
        <v>1389</v>
      </c>
      <c r="F127" s="156">
        <v>123</v>
      </c>
      <c r="G127" s="156" t="s">
        <v>1386</v>
      </c>
      <c r="H127" s="157">
        <f t="shared" si="3"/>
        <v>123</v>
      </c>
      <c r="I127" s="154">
        <v>2014</v>
      </c>
      <c r="J127" s="154" t="s">
        <v>5</v>
      </c>
    </row>
    <row r="128" spans="1:10">
      <c r="A128" s="166" t="str">
        <f t="shared" si="2"/>
        <v>Serbia, Overal need rank</v>
      </c>
      <c r="B128" s="154" t="s">
        <v>545</v>
      </c>
      <c r="C128" s="154" t="s">
        <v>544</v>
      </c>
      <c r="D128" s="155" t="s">
        <v>134</v>
      </c>
      <c r="E128" s="155" t="s">
        <v>1389</v>
      </c>
      <c r="F128" s="156">
        <v>124</v>
      </c>
      <c r="G128" s="156" t="s">
        <v>1386</v>
      </c>
      <c r="H128" s="157">
        <f t="shared" si="3"/>
        <v>124</v>
      </c>
      <c r="I128" s="154">
        <v>2014</v>
      </c>
      <c r="J128" s="154" t="s">
        <v>5</v>
      </c>
    </row>
    <row r="129" spans="1:10">
      <c r="A129" s="166" t="str">
        <f t="shared" si="2"/>
        <v>Saudi Arabia, Overal need rank</v>
      </c>
      <c r="B129" s="154" t="s">
        <v>541</v>
      </c>
      <c r="C129" s="154" t="s">
        <v>540</v>
      </c>
      <c r="D129" s="155" t="s">
        <v>107</v>
      </c>
      <c r="E129" s="155" t="s">
        <v>1389</v>
      </c>
      <c r="F129" s="156">
        <v>125</v>
      </c>
      <c r="G129" s="156" t="s">
        <v>1386</v>
      </c>
      <c r="H129" s="157">
        <f t="shared" si="3"/>
        <v>125</v>
      </c>
      <c r="I129" s="154">
        <v>2014</v>
      </c>
      <c r="J129" s="154" t="s">
        <v>5</v>
      </c>
    </row>
    <row r="130" spans="1:10">
      <c r="A130" s="166" t="str">
        <f t="shared" si="2"/>
        <v>Oman, Overal need rank</v>
      </c>
      <c r="B130" s="154" t="s">
        <v>495</v>
      </c>
      <c r="C130" s="154" t="s">
        <v>494</v>
      </c>
      <c r="D130" s="155" t="s">
        <v>140</v>
      </c>
      <c r="E130" s="155" t="s">
        <v>1389</v>
      </c>
      <c r="F130" s="156">
        <v>126</v>
      </c>
      <c r="G130" s="156" t="s">
        <v>1386</v>
      </c>
      <c r="H130" s="157">
        <f t="shared" si="3"/>
        <v>126</v>
      </c>
      <c r="I130" s="154">
        <v>2014</v>
      </c>
      <c r="J130" s="154" t="s">
        <v>5</v>
      </c>
    </row>
    <row r="131" spans="1:10">
      <c r="A131" s="166" t="str">
        <f t="shared" si="2"/>
        <v>Saint Lucia, Overal need rank</v>
      </c>
      <c r="B131" s="154" t="s">
        <v>531</v>
      </c>
      <c r="C131" s="154" t="s">
        <v>530</v>
      </c>
      <c r="D131" s="155" t="s">
        <v>149</v>
      </c>
      <c r="E131" s="155" t="s">
        <v>1389</v>
      </c>
      <c r="F131" s="156">
        <v>127</v>
      </c>
      <c r="G131" s="156" t="s">
        <v>1386</v>
      </c>
      <c r="H131" s="157">
        <f t="shared" si="3"/>
        <v>127</v>
      </c>
      <c r="I131" s="154">
        <v>2014</v>
      </c>
      <c r="J131" s="154" t="s">
        <v>5</v>
      </c>
    </row>
    <row r="132" spans="1:10">
      <c r="A132" s="166" t="str">
        <f t="shared" si="2"/>
        <v>Dominica, Overal need rank</v>
      </c>
      <c r="B132" s="154" t="s">
        <v>331</v>
      </c>
      <c r="C132" s="154" t="s">
        <v>330</v>
      </c>
      <c r="D132" s="155" t="s">
        <v>138</v>
      </c>
      <c r="E132" s="155" t="s">
        <v>1389</v>
      </c>
      <c r="F132" s="156">
        <v>128</v>
      </c>
      <c r="G132" s="156" t="s">
        <v>1386</v>
      </c>
      <c r="H132" s="157">
        <f t="shared" si="3"/>
        <v>128</v>
      </c>
      <c r="I132" s="154">
        <v>2014</v>
      </c>
      <c r="J132" s="154" t="s">
        <v>5</v>
      </c>
    </row>
    <row r="133" spans="1:10">
      <c r="A133" s="166" t="str">
        <f t="shared" si="2"/>
        <v>Montenegro, Overal need rank</v>
      </c>
      <c r="B133" s="154" t="s">
        <v>463</v>
      </c>
      <c r="C133" s="154" t="s">
        <v>462</v>
      </c>
      <c r="D133" s="155" t="s">
        <v>139</v>
      </c>
      <c r="E133" s="155" t="s">
        <v>1389</v>
      </c>
      <c r="F133" s="156">
        <v>129</v>
      </c>
      <c r="G133" s="156" t="s">
        <v>1386</v>
      </c>
      <c r="H133" s="157">
        <f t="shared" si="3"/>
        <v>129</v>
      </c>
      <c r="I133" s="154">
        <v>2014</v>
      </c>
      <c r="J133" s="154" t="s">
        <v>5</v>
      </c>
    </row>
    <row r="134" spans="1:10">
      <c r="A134" s="166" t="str">
        <f t="shared" ref="A134:A197" si="4">D134&amp;", "&amp;E134</f>
        <v>Brazil, Overal need rank</v>
      </c>
      <c r="B134" s="154" t="s">
        <v>275</v>
      </c>
      <c r="C134" s="154" t="s">
        <v>274</v>
      </c>
      <c r="D134" s="155" t="s">
        <v>124</v>
      </c>
      <c r="E134" s="155" t="s">
        <v>1389</v>
      </c>
      <c r="F134" s="156">
        <v>130</v>
      </c>
      <c r="G134" s="156" t="s">
        <v>1386</v>
      </c>
      <c r="H134" s="157">
        <f t="shared" ref="H134:H197" si="5">F134</f>
        <v>130</v>
      </c>
      <c r="I134" s="154">
        <v>2014</v>
      </c>
      <c r="J134" s="154" t="s">
        <v>5</v>
      </c>
    </row>
    <row r="135" spans="1:10">
      <c r="A135" s="166" t="str">
        <f t="shared" si="4"/>
        <v>Panama, Overal need rank</v>
      </c>
      <c r="B135" s="154" t="s">
        <v>501</v>
      </c>
      <c r="C135" s="154" t="s">
        <v>500</v>
      </c>
      <c r="D135" s="155" t="s">
        <v>158</v>
      </c>
      <c r="E135" s="155" t="s">
        <v>1389</v>
      </c>
      <c r="F135" s="156">
        <v>131</v>
      </c>
      <c r="G135" s="156" t="s">
        <v>1386</v>
      </c>
      <c r="H135" s="157">
        <f t="shared" si="5"/>
        <v>131</v>
      </c>
      <c r="I135" s="154">
        <v>2014</v>
      </c>
      <c r="J135" s="154" t="s">
        <v>5</v>
      </c>
    </row>
    <row r="136" spans="1:10">
      <c r="A136" s="166" t="str">
        <f t="shared" si="4"/>
        <v>Argentina, Overal need rank</v>
      </c>
      <c r="B136" s="154" t="s">
        <v>237</v>
      </c>
      <c r="C136" s="154" t="s">
        <v>236</v>
      </c>
      <c r="D136" s="155" t="s">
        <v>144</v>
      </c>
      <c r="E136" s="155" t="s">
        <v>1389</v>
      </c>
      <c r="F136" s="156">
        <v>132</v>
      </c>
      <c r="G136" s="156" t="s">
        <v>1386</v>
      </c>
      <c r="H136" s="157">
        <f t="shared" si="5"/>
        <v>132</v>
      </c>
      <c r="I136" s="154">
        <v>2014</v>
      </c>
      <c r="J136" s="154" t="s">
        <v>5</v>
      </c>
    </row>
    <row r="137" spans="1:10">
      <c r="A137" s="166" t="str">
        <f t="shared" si="4"/>
        <v>Romania, Overal need rank</v>
      </c>
      <c r="B137" s="154" t="s">
        <v>523</v>
      </c>
      <c r="C137" s="154" t="s">
        <v>522</v>
      </c>
      <c r="D137" s="155" t="s">
        <v>133</v>
      </c>
      <c r="E137" s="155" t="s">
        <v>1389</v>
      </c>
      <c r="F137" s="156">
        <v>133</v>
      </c>
      <c r="G137" s="156" t="s">
        <v>1386</v>
      </c>
      <c r="H137" s="157">
        <f t="shared" si="5"/>
        <v>133</v>
      </c>
      <c r="I137" s="154">
        <v>2014</v>
      </c>
      <c r="J137" s="154" t="s">
        <v>5</v>
      </c>
    </row>
    <row r="138" spans="1:10">
      <c r="A138" s="166" t="str">
        <f t="shared" si="4"/>
        <v>Bahrain, Overal need rank</v>
      </c>
      <c r="B138" s="154" t="s">
        <v>251</v>
      </c>
      <c r="C138" s="154" t="s">
        <v>250</v>
      </c>
      <c r="D138" s="155" t="s">
        <v>145</v>
      </c>
      <c r="E138" s="155" t="s">
        <v>1389</v>
      </c>
      <c r="F138" s="156">
        <v>134</v>
      </c>
      <c r="G138" s="156" t="s">
        <v>1386</v>
      </c>
      <c r="H138" s="157">
        <f t="shared" si="5"/>
        <v>134</v>
      </c>
      <c r="I138" s="154">
        <v>2014</v>
      </c>
      <c r="J138" s="154" t="s">
        <v>5</v>
      </c>
    </row>
    <row r="139" spans="1:10">
      <c r="A139" s="166" t="str">
        <f t="shared" si="4"/>
        <v>Palau, Overal need rank</v>
      </c>
      <c r="B139" s="154" t="s">
        <v>499</v>
      </c>
      <c r="C139" s="154" t="s">
        <v>498</v>
      </c>
      <c r="D139" s="155" t="s">
        <v>119</v>
      </c>
      <c r="E139" s="155" t="s">
        <v>1389</v>
      </c>
      <c r="F139" s="156">
        <v>135</v>
      </c>
      <c r="G139" s="156" t="s">
        <v>1386</v>
      </c>
      <c r="H139" s="157">
        <f t="shared" si="5"/>
        <v>135</v>
      </c>
      <c r="I139" s="154">
        <v>2014</v>
      </c>
      <c r="J139" s="154" t="s">
        <v>5</v>
      </c>
    </row>
    <row r="140" spans="1:10">
      <c r="A140" s="166" t="str">
        <f t="shared" si="4"/>
        <v>Saint Kitts and Nevis, Overal need rank</v>
      </c>
      <c r="B140" s="154" t="s">
        <v>529</v>
      </c>
      <c r="C140" s="154" t="s">
        <v>528</v>
      </c>
      <c r="D140" s="155" t="s">
        <v>120</v>
      </c>
      <c r="E140" s="155" t="s">
        <v>1389</v>
      </c>
      <c r="F140" s="156">
        <v>136</v>
      </c>
      <c r="G140" s="156" t="s">
        <v>1386</v>
      </c>
      <c r="H140" s="157">
        <f t="shared" si="5"/>
        <v>136</v>
      </c>
      <c r="I140" s="154">
        <v>2014</v>
      </c>
      <c r="J140" s="154" t="s">
        <v>5</v>
      </c>
    </row>
    <row r="141" spans="1:10">
      <c r="A141" s="166" t="str">
        <f t="shared" si="4"/>
        <v>Antigua and Barbuda, Overal need rank</v>
      </c>
      <c r="B141" s="154" t="s">
        <v>235</v>
      </c>
      <c r="C141" s="154" t="s">
        <v>234</v>
      </c>
      <c r="D141" s="155" t="s">
        <v>136</v>
      </c>
      <c r="E141" s="155" t="s">
        <v>1389</v>
      </c>
      <c r="F141" s="156">
        <v>137</v>
      </c>
      <c r="G141" s="156" t="s">
        <v>1386</v>
      </c>
      <c r="H141" s="157">
        <f t="shared" si="5"/>
        <v>137</v>
      </c>
      <c r="I141" s="154">
        <v>2014</v>
      </c>
      <c r="J141" s="154" t="s">
        <v>5</v>
      </c>
    </row>
    <row r="142" spans="1:10">
      <c r="A142" s="166" t="str">
        <f t="shared" si="4"/>
        <v>Croatia, Overal need rank</v>
      </c>
      <c r="B142" s="154" t="s">
        <v>315</v>
      </c>
      <c r="C142" s="154" t="s">
        <v>314</v>
      </c>
      <c r="D142" s="155" t="s">
        <v>156</v>
      </c>
      <c r="E142" s="155" t="s">
        <v>1389</v>
      </c>
      <c r="F142" s="156">
        <v>138</v>
      </c>
      <c r="G142" s="156" t="s">
        <v>1386</v>
      </c>
      <c r="H142" s="157">
        <f t="shared" si="5"/>
        <v>138</v>
      </c>
      <c r="I142" s="154">
        <v>2014</v>
      </c>
      <c r="J142" s="154" t="s">
        <v>5</v>
      </c>
    </row>
    <row r="143" spans="1:10">
      <c r="A143" s="166" t="str">
        <f t="shared" si="4"/>
        <v>Mauritius, Overal need rank</v>
      </c>
      <c r="B143" s="154" t="s">
        <v>453</v>
      </c>
      <c r="C143" s="154" t="s">
        <v>452</v>
      </c>
      <c r="D143" s="155" t="s">
        <v>131</v>
      </c>
      <c r="E143" s="155" t="s">
        <v>1389</v>
      </c>
      <c r="F143" s="156">
        <v>138</v>
      </c>
      <c r="G143" s="156" t="s">
        <v>1386</v>
      </c>
      <c r="H143" s="157">
        <f t="shared" si="5"/>
        <v>138</v>
      </c>
      <c r="I143" s="154">
        <v>2014</v>
      </c>
      <c r="J143" s="154" t="s">
        <v>5</v>
      </c>
    </row>
    <row r="144" spans="1:10">
      <c r="A144" s="166" t="str">
        <f t="shared" si="4"/>
        <v>Thailand, Overal need rank</v>
      </c>
      <c r="B144" s="154" t="s">
        <v>581</v>
      </c>
      <c r="C144" s="154" t="s">
        <v>580</v>
      </c>
      <c r="D144" s="155" t="s">
        <v>100</v>
      </c>
      <c r="E144" s="155" t="s">
        <v>1389</v>
      </c>
      <c r="F144" s="156">
        <v>140</v>
      </c>
      <c r="G144" s="156" t="s">
        <v>1386</v>
      </c>
      <c r="H144" s="157">
        <f t="shared" si="5"/>
        <v>140</v>
      </c>
      <c r="I144" s="154">
        <v>2014</v>
      </c>
      <c r="J144" s="154" t="s">
        <v>5</v>
      </c>
    </row>
    <row r="145" spans="1:10">
      <c r="A145" s="166" t="str">
        <f t="shared" si="4"/>
        <v>Bulgaria, Overal need rank</v>
      </c>
      <c r="B145" s="154" t="s">
        <v>281</v>
      </c>
      <c r="C145" s="154" t="s">
        <v>280</v>
      </c>
      <c r="D145" s="155" t="s">
        <v>125</v>
      </c>
      <c r="E145" s="155" t="s">
        <v>1389</v>
      </c>
      <c r="F145" s="156">
        <v>141</v>
      </c>
      <c r="G145" s="156" t="s">
        <v>1386</v>
      </c>
      <c r="H145" s="157">
        <f t="shared" si="5"/>
        <v>141</v>
      </c>
      <c r="I145" s="154">
        <v>2014</v>
      </c>
      <c r="J145" s="154" t="s">
        <v>5</v>
      </c>
    </row>
    <row r="146" spans="1:10">
      <c r="A146" s="166" t="str">
        <f t="shared" si="4"/>
        <v>Trinidad and Tobago, Overal need rank</v>
      </c>
      <c r="B146" s="154" t="s">
        <v>591</v>
      </c>
      <c r="C146" s="154" t="s">
        <v>590</v>
      </c>
      <c r="D146" s="155" t="s">
        <v>94</v>
      </c>
      <c r="E146" s="155" t="s">
        <v>1389</v>
      </c>
      <c r="F146" s="156">
        <v>142</v>
      </c>
      <c r="G146" s="156" t="s">
        <v>1386</v>
      </c>
      <c r="H146" s="157">
        <f t="shared" si="5"/>
        <v>142</v>
      </c>
      <c r="I146" s="154">
        <v>2014</v>
      </c>
      <c r="J146" s="154" t="s">
        <v>5</v>
      </c>
    </row>
    <row r="147" spans="1:10">
      <c r="A147" s="166" t="str">
        <f t="shared" si="4"/>
        <v>Lithuania, Overal need rank</v>
      </c>
      <c r="B147" s="154" t="s">
        <v>433</v>
      </c>
      <c r="C147" s="154" t="s">
        <v>432</v>
      </c>
      <c r="D147" s="155" t="s">
        <v>105</v>
      </c>
      <c r="E147" s="155" t="s">
        <v>1389</v>
      </c>
      <c r="F147" s="156">
        <v>143</v>
      </c>
      <c r="G147" s="156" t="s">
        <v>1386</v>
      </c>
      <c r="H147" s="157">
        <f t="shared" si="5"/>
        <v>143</v>
      </c>
      <c r="I147" s="154">
        <v>2014</v>
      </c>
      <c r="J147" s="154" t="s">
        <v>5</v>
      </c>
    </row>
    <row r="148" spans="1:10">
      <c r="A148" s="166" t="str">
        <f t="shared" si="4"/>
        <v>Kuwait, Overal need rank</v>
      </c>
      <c r="B148" s="154" t="s">
        <v>415</v>
      </c>
      <c r="C148" s="154" t="s">
        <v>414</v>
      </c>
      <c r="D148" s="155" t="s">
        <v>169</v>
      </c>
      <c r="E148" s="155" t="s">
        <v>1389</v>
      </c>
      <c r="F148" s="156">
        <v>144</v>
      </c>
      <c r="G148" s="156" t="s">
        <v>1386</v>
      </c>
      <c r="H148" s="157">
        <f t="shared" si="5"/>
        <v>144</v>
      </c>
      <c r="I148" s="154">
        <v>2014</v>
      </c>
      <c r="J148" s="154" t="s">
        <v>5</v>
      </c>
    </row>
    <row r="149" spans="1:10">
      <c r="A149" s="166" t="str">
        <f t="shared" si="4"/>
        <v>Barbados, Overal need rank</v>
      </c>
      <c r="B149" s="154" t="s">
        <v>255</v>
      </c>
      <c r="C149" s="154" t="s">
        <v>254</v>
      </c>
      <c r="D149" s="155" t="s">
        <v>154</v>
      </c>
      <c r="E149" s="155" t="s">
        <v>1389</v>
      </c>
      <c r="F149" s="156">
        <v>145</v>
      </c>
      <c r="G149" s="156" t="s">
        <v>1386</v>
      </c>
      <c r="H149" s="157">
        <f t="shared" si="5"/>
        <v>145</v>
      </c>
      <c r="I149" s="154">
        <v>2014</v>
      </c>
      <c r="J149" s="154" t="s">
        <v>5</v>
      </c>
    </row>
    <row r="150" spans="1:10">
      <c r="A150" s="166" t="str">
        <f t="shared" si="4"/>
        <v>Bahamas, Overal need rank</v>
      </c>
      <c r="B150" s="154" t="s">
        <v>249</v>
      </c>
      <c r="C150" s="154" t="s">
        <v>248</v>
      </c>
      <c r="D150" s="155" t="s">
        <v>137</v>
      </c>
      <c r="E150" s="155" t="s">
        <v>1389</v>
      </c>
      <c r="F150" s="156">
        <v>146</v>
      </c>
      <c r="G150" s="156" t="s">
        <v>1386</v>
      </c>
      <c r="H150" s="157">
        <f t="shared" si="5"/>
        <v>146</v>
      </c>
      <c r="I150" s="154">
        <v>2014</v>
      </c>
      <c r="J150" s="154" t="s">
        <v>5</v>
      </c>
    </row>
    <row r="151" spans="1:10">
      <c r="A151" s="166" t="str">
        <f t="shared" si="4"/>
        <v>Costa Rica, Overal need rank</v>
      </c>
      <c r="B151" s="154" t="s">
        <v>311</v>
      </c>
      <c r="C151" s="154" t="s">
        <v>310</v>
      </c>
      <c r="D151" s="155" t="s">
        <v>173</v>
      </c>
      <c r="E151" s="155" t="s">
        <v>1389</v>
      </c>
      <c r="F151" s="156">
        <v>147</v>
      </c>
      <c r="G151" s="156" t="s">
        <v>1386</v>
      </c>
      <c r="H151" s="157">
        <f t="shared" si="5"/>
        <v>147</v>
      </c>
      <c r="I151" s="154">
        <v>2014</v>
      </c>
      <c r="J151" s="154" t="s">
        <v>5</v>
      </c>
    </row>
    <row r="152" spans="1:10">
      <c r="A152" s="166" t="str">
        <f t="shared" si="4"/>
        <v>Malaysia, Overal need rank</v>
      </c>
      <c r="B152" s="154" t="s">
        <v>441</v>
      </c>
      <c r="C152" s="154" t="s">
        <v>440</v>
      </c>
      <c r="D152" s="155" t="s">
        <v>117</v>
      </c>
      <c r="E152" s="155" t="s">
        <v>1389</v>
      </c>
      <c r="F152" s="156">
        <v>148</v>
      </c>
      <c r="G152" s="156" t="s">
        <v>1386</v>
      </c>
      <c r="H152" s="157">
        <f t="shared" si="5"/>
        <v>148</v>
      </c>
      <c r="I152" s="154">
        <v>2014</v>
      </c>
      <c r="J152" s="154" t="s">
        <v>5</v>
      </c>
    </row>
    <row r="153" spans="1:10">
      <c r="A153" s="166" t="str">
        <f t="shared" si="4"/>
        <v>Brunei Darussalam, Overal need rank</v>
      </c>
      <c r="B153" s="154" t="s">
        <v>279</v>
      </c>
      <c r="C153" s="154" t="s">
        <v>278</v>
      </c>
      <c r="D153" s="155" t="s">
        <v>155</v>
      </c>
      <c r="E153" s="155" t="s">
        <v>1389</v>
      </c>
      <c r="F153" s="156">
        <v>149</v>
      </c>
      <c r="G153" s="156" t="s">
        <v>1386</v>
      </c>
      <c r="H153" s="157">
        <f t="shared" si="5"/>
        <v>149</v>
      </c>
      <c r="I153" s="154">
        <v>2014</v>
      </c>
      <c r="J153" s="154" t="s">
        <v>5</v>
      </c>
    </row>
    <row r="154" spans="1:10">
      <c r="A154" s="166" t="str">
        <f t="shared" si="4"/>
        <v>Latvia, Overal need rank</v>
      </c>
      <c r="B154" s="154" t="s">
        <v>421</v>
      </c>
      <c r="C154" s="154" t="s">
        <v>420</v>
      </c>
      <c r="D154" s="155" t="s">
        <v>104</v>
      </c>
      <c r="E154" s="155" t="s">
        <v>1389</v>
      </c>
      <c r="F154" s="156">
        <v>150</v>
      </c>
      <c r="G154" s="156" t="s">
        <v>1386</v>
      </c>
      <c r="H154" s="157">
        <f t="shared" si="5"/>
        <v>150</v>
      </c>
      <c r="I154" s="154">
        <v>2014</v>
      </c>
      <c r="J154" s="154" t="s">
        <v>5</v>
      </c>
    </row>
    <row r="155" spans="1:10">
      <c r="A155" s="166" t="str">
        <f t="shared" si="4"/>
        <v>Estonia, Overal need rank</v>
      </c>
      <c r="B155" s="154" t="s">
        <v>345</v>
      </c>
      <c r="C155" s="154" t="s">
        <v>344</v>
      </c>
      <c r="D155" s="155" t="s">
        <v>128</v>
      </c>
      <c r="E155" s="155" t="s">
        <v>1389</v>
      </c>
      <c r="F155" s="156">
        <v>151</v>
      </c>
      <c r="G155" s="156" t="s">
        <v>1386</v>
      </c>
      <c r="H155" s="157">
        <f t="shared" si="5"/>
        <v>151</v>
      </c>
      <c r="I155" s="154">
        <v>2014</v>
      </c>
      <c r="J155" s="154" t="s">
        <v>5</v>
      </c>
    </row>
    <row r="156" spans="1:10">
      <c r="A156" s="166" t="str">
        <f t="shared" si="4"/>
        <v>Hungary, Overal need rank</v>
      </c>
      <c r="B156" s="154" t="s">
        <v>385</v>
      </c>
      <c r="C156" s="154" t="s">
        <v>384</v>
      </c>
      <c r="D156" s="155" t="s">
        <v>129</v>
      </c>
      <c r="E156" s="155" t="s">
        <v>1389</v>
      </c>
      <c r="F156" s="156">
        <v>152</v>
      </c>
      <c r="G156" s="156" t="s">
        <v>1386</v>
      </c>
      <c r="H156" s="157">
        <f t="shared" si="5"/>
        <v>152</v>
      </c>
      <c r="I156" s="154">
        <v>2014</v>
      </c>
      <c r="J156" s="154" t="s">
        <v>5</v>
      </c>
    </row>
    <row r="157" spans="1:10">
      <c r="A157" s="166" t="str">
        <f t="shared" si="4"/>
        <v>Qatar, Overal need rank</v>
      </c>
      <c r="B157" s="154" t="s">
        <v>517</v>
      </c>
      <c r="C157" s="154" t="s">
        <v>516</v>
      </c>
      <c r="D157" s="155" t="s">
        <v>160</v>
      </c>
      <c r="E157" s="155" t="s">
        <v>1389</v>
      </c>
      <c r="F157" s="156">
        <v>153</v>
      </c>
      <c r="G157" s="156" t="s">
        <v>1386</v>
      </c>
      <c r="H157" s="157">
        <f t="shared" si="5"/>
        <v>153</v>
      </c>
      <c r="I157" s="154">
        <v>2014</v>
      </c>
      <c r="J157" s="154" t="s">
        <v>5</v>
      </c>
    </row>
    <row r="158" spans="1:10">
      <c r="A158" s="166" t="str">
        <f t="shared" si="4"/>
        <v>Greece, Overal need rank</v>
      </c>
      <c r="B158" s="154" t="s">
        <v>367</v>
      </c>
      <c r="C158" s="154" t="s">
        <v>366</v>
      </c>
      <c r="D158" s="155" t="s">
        <v>183</v>
      </c>
      <c r="E158" s="155" t="s">
        <v>1389</v>
      </c>
      <c r="F158" s="156">
        <v>154</v>
      </c>
      <c r="G158" s="156" t="s">
        <v>1386</v>
      </c>
      <c r="H158" s="157">
        <f t="shared" si="5"/>
        <v>154</v>
      </c>
      <c r="I158" s="154">
        <v>2014</v>
      </c>
      <c r="J158" s="154" t="s">
        <v>5</v>
      </c>
    </row>
    <row r="159" spans="1:10">
      <c r="A159" s="166" t="str">
        <f t="shared" si="4"/>
        <v>United Arab Emirates, Overal need rank</v>
      </c>
      <c r="B159" s="154" t="s">
        <v>607</v>
      </c>
      <c r="C159" s="154" t="s">
        <v>606</v>
      </c>
      <c r="D159" s="155" t="s">
        <v>171</v>
      </c>
      <c r="E159" s="155" t="s">
        <v>1389</v>
      </c>
      <c r="F159" s="156">
        <v>155</v>
      </c>
      <c r="G159" s="156" t="s">
        <v>1386</v>
      </c>
      <c r="H159" s="157">
        <f t="shared" si="5"/>
        <v>155</v>
      </c>
      <c r="I159" s="154">
        <v>2014</v>
      </c>
      <c r="J159" s="154" t="s">
        <v>5</v>
      </c>
    </row>
    <row r="160" spans="1:10">
      <c r="A160" s="166" t="str">
        <f t="shared" si="4"/>
        <v>Uruguay, Overal need rank</v>
      </c>
      <c r="B160" s="154" t="s">
        <v>613</v>
      </c>
      <c r="C160" s="154" t="s">
        <v>612</v>
      </c>
      <c r="D160" s="155" t="s">
        <v>151</v>
      </c>
      <c r="E160" s="155" t="s">
        <v>1389</v>
      </c>
      <c r="F160" s="156">
        <v>156</v>
      </c>
      <c r="G160" s="156" t="s">
        <v>1386</v>
      </c>
      <c r="H160" s="157">
        <f t="shared" si="5"/>
        <v>156</v>
      </c>
      <c r="I160" s="154">
        <v>2014</v>
      </c>
      <c r="J160" s="154" t="s">
        <v>5</v>
      </c>
    </row>
    <row r="161" spans="1:10">
      <c r="A161" s="166" t="str">
        <f t="shared" si="4"/>
        <v>Aruba, Overal need rank</v>
      </c>
      <c r="B161" s="154" t="s">
        <v>241</v>
      </c>
      <c r="C161" s="154" t="s">
        <v>240</v>
      </c>
      <c r="D161" s="155" t="s">
        <v>165</v>
      </c>
      <c r="E161" s="155" t="s">
        <v>1389</v>
      </c>
      <c r="F161" s="156">
        <v>157</v>
      </c>
      <c r="G161" s="156" t="s">
        <v>1386</v>
      </c>
      <c r="H161" s="157">
        <f t="shared" si="5"/>
        <v>157</v>
      </c>
      <c r="I161" s="154">
        <v>2014</v>
      </c>
      <c r="J161" s="154" t="s">
        <v>5</v>
      </c>
    </row>
    <row r="162" spans="1:10">
      <c r="A162" s="166" t="str">
        <f t="shared" si="4"/>
        <v>Slovakia, Overal need rank</v>
      </c>
      <c r="B162" s="154" t="s">
        <v>553</v>
      </c>
      <c r="C162" s="154" t="s">
        <v>552</v>
      </c>
      <c r="D162" s="155" t="s">
        <v>150</v>
      </c>
      <c r="E162" s="155" t="s">
        <v>1389</v>
      </c>
      <c r="F162" s="156">
        <v>157</v>
      </c>
      <c r="G162" s="156" t="s">
        <v>1386</v>
      </c>
      <c r="H162" s="157">
        <f t="shared" si="5"/>
        <v>157</v>
      </c>
      <c r="I162" s="154">
        <v>2014</v>
      </c>
      <c r="J162" s="154" t="s">
        <v>5</v>
      </c>
    </row>
    <row r="163" spans="1:10">
      <c r="A163" s="166" t="str">
        <f t="shared" si="4"/>
        <v>Poland, Overal need rank</v>
      </c>
      <c r="B163" s="154" t="s">
        <v>511</v>
      </c>
      <c r="C163" s="154" t="s">
        <v>510</v>
      </c>
      <c r="D163" s="155" t="s">
        <v>148</v>
      </c>
      <c r="E163" s="155" t="s">
        <v>1389</v>
      </c>
      <c r="F163" s="156">
        <v>159</v>
      </c>
      <c r="G163" s="156" t="s">
        <v>1386</v>
      </c>
      <c r="H163" s="157">
        <f t="shared" si="5"/>
        <v>159</v>
      </c>
      <c r="I163" s="154">
        <v>2014</v>
      </c>
      <c r="J163" s="154" t="s">
        <v>5</v>
      </c>
    </row>
    <row r="164" spans="1:10">
      <c r="A164" s="166" t="str">
        <f t="shared" si="4"/>
        <v>French Polynesia, Overal need rank</v>
      </c>
      <c r="B164" s="154" t="s">
        <v>355</v>
      </c>
      <c r="C164" s="154" t="s">
        <v>354</v>
      </c>
      <c r="D164" s="155" t="s">
        <v>163</v>
      </c>
      <c r="E164" s="155" t="s">
        <v>1389</v>
      </c>
      <c r="F164" s="156">
        <v>160</v>
      </c>
      <c r="G164" s="156" t="s">
        <v>1386</v>
      </c>
      <c r="H164" s="157">
        <f t="shared" si="5"/>
        <v>160</v>
      </c>
      <c r="I164" s="154">
        <v>2014</v>
      </c>
      <c r="J164" s="154" t="s">
        <v>5</v>
      </c>
    </row>
    <row r="165" spans="1:10">
      <c r="A165" s="166" t="str">
        <f t="shared" si="4"/>
        <v>Malta, Overal need rank</v>
      </c>
      <c r="B165" s="154" t="s">
        <v>447</v>
      </c>
      <c r="C165" s="154" t="s">
        <v>446</v>
      </c>
      <c r="D165" s="155" t="s">
        <v>186</v>
      </c>
      <c r="E165" s="155" t="s">
        <v>1389</v>
      </c>
      <c r="F165" s="156">
        <v>161</v>
      </c>
      <c r="G165" s="156" t="s">
        <v>1386</v>
      </c>
      <c r="H165" s="157">
        <f t="shared" si="5"/>
        <v>161</v>
      </c>
      <c r="I165" s="154">
        <v>2014</v>
      </c>
      <c r="J165" s="154" t="s">
        <v>5</v>
      </c>
    </row>
    <row r="166" spans="1:10">
      <c r="A166" s="166" t="str">
        <f t="shared" si="4"/>
        <v>Chile, Overal need rank</v>
      </c>
      <c r="B166" s="154" t="s">
        <v>301</v>
      </c>
      <c r="C166" s="154" t="s">
        <v>300</v>
      </c>
      <c r="D166" s="155" t="s">
        <v>166</v>
      </c>
      <c r="E166" s="155" t="s">
        <v>1389</v>
      </c>
      <c r="F166" s="156">
        <v>162</v>
      </c>
      <c r="G166" s="156" t="s">
        <v>1386</v>
      </c>
      <c r="H166" s="157">
        <f t="shared" si="5"/>
        <v>162</v>
      </c>
      <c r="I166" s="154">
        <v>2014</v>
      </c>
      <c r="J166" s="154" t="s">
        <v>5</v>
      </c>
    </row>
    <row r="167" spans="1:10">
      <c r="A167" s="166" t="str">
        <f t="shared" si="4"/>
        <v>Spain, Overal need rank</v>
      </c>
      <c r="B167" s="154" t="s">
        <v>563</v>
      </c>
      <c r="C167" s="154" t="s">
        <v>562</v>
      </c>
      <c r="D167" s="155" t="s">
        <v>198</v>
      </c>
      <c r="E167" s="155" t="s">
        <v>1389</v>
      </c>
      <c r="F167" s="156">
        <v>163</v>
      </c>
      <c r="G167" s="156" t="s">
        <v>1386</v>
      </c>
      <c r="H167" s="157">
        <f t="shared" si="5"/>
        <v>163</v>
      </c>
      <c r="I167" s="154">
        <v>2014</v>
      </c>
      <c r="J167" s="154" t="s">
        <v>5</v>
      </c>
    </row>
    <row r="168" spans="1:10">
      <c r="A168" s="166" t="str">
        <f t="shared" si="4"/>
        <v>Portugal, Overal need rank</v>
      </c>
      <c r="B168" s="154" t="s">
        <v>513</v>
      </c>
      <c r="C168" s="154" t="s">
        <v>512</v>
      </c>
      <c r="D168" s="155" t="s">
        <v>175</v>
      </c>
      <c r="E168" s="155" t="s">
        <v>1389</v>
      </c>
      <c r="F168" s="156">
        <v>164</v>
      </c>
      <c r="G168" s="156" t="s">
        <v>1386</v>
      </c>
      <c r="H168" s="157">
        <f t="shared" si="5"/>
        <v>164</v>
      </c>
      <c r="I168" s="154">
        <v>2014</v>
      </c>
      <c r="J168" s="154" t="s">
        <v>5</v>
      </c>
    </row>
    <row r="169" spans="1:10">
      <c r="A169" s="166" t="str">
        <f t="shared" si="4"/>
        <v>Turks and Caicos Islands, Overal need rank</v>
      </c>
      <c r="B169" s="154" t="s">
        <v>599</v>
      </c>
      <c r="C169" s="154" t="s">
        <v>598</v>
      </c>
      <c r="D169" s="155" t="s">
        <v>162</v>
      </c>
      <c r="E169" s="155" t="s">
        <v>1389</v>
      </c>
      <c r="F169" s="156">
        <v>165</v>
      </c>
      <c r="G169" s="156" t="s">
        <v>1386</v>
      </c>
      <c r="H169" s="157">
        <f t="shared" si="5"/>
        <v>165</v>
      </c>
      <c r="I169" s="154">
        <v>2014</v>
      </c>
      <c r="J169" s="154" t="s">
        <v>5</v>
      </c>
    </row>
    <row r="170" spans="1:10">
      <c r="A170" s="166" t="str">
        <f t="shared" si="4"/>
        <v>Puerto Rico, Overal need rank</v>
      </c>
      <c r="B170" s="154" t="s">
        <v>515</v>
      </c>
      <c r="C170" s="154" t="s">
        <v>514</v>
      </c>
      <c r="D170" s="155" t="s">
        <v>164</v>
      </c>
      <c r="E170" s="155" t="s">
        <v>1389</v>
      </c>
      <c r="F170" s="156">
        <v>166</v>
      </c>
      <c r="G170" s="156" t="s">
        <v>1386</v>
      </c>
      <c r="H170" s="157">
        <f t="shared" si="5"/>
        <v>166</v>
      </c>
      <c r="I170" s="154">
        <v>2014</v>
      </c>
      <c r="J170" s="154" t="s">
        <v>5</v>
      </c>
    </row>
    <row r="171" spans="1:10">
      <c r="A171" s="166" t="str">
        <f t="shared" si="4"/>
        <v>Czech Republic, Overal need rank</v>
      </c>
      <c r="B171" s="154" t="s">
        <v>321</v>
      </c>
      <c r="C171" s="154" t="s">
        <v>320</v>
      </c>
      <c r="D171" s="155" t="s">
        <v>161</v>
      </c>
      <c r="E171" s="155" t="s">
        <v>1389</v>
      </c>
      <c r="F171" s="156">
        <v>167</v>
      </c>
      <c r="G171" s="156" t="s">
        <v>1386</v>
      </c>
      <c r="H171" s="157">
        <f t="shared" si="5"/>
        <v>167</v>
      </c>
      <c r="I171" s="154">
        <v>2014</v>
      </c>
      <c r="J171" s="154" t="s">
        <v>5</v>
      </c>
    </row>
    <row r="172" spans="1:10">
      <c r="A172" s="166" t="str">
        <f t="shared" si="4"/>
        <v>Singapore, Overal need rank</v>
      </c>
      <c r="B172" s="154" t="s">
        <v>551</v>
      </c>
      <c r="C172" s="154" t="s">
        <v>550</v>
      </c>
      <c r="D172" s="155" t="s">
        <v>197</v>
      </c>
      <c r="E172" s="155" t="s">
        <v>1389</v>
      </c>
      <c r="F172" s="156">
        <v>168</v>
      </c>
      <c r="G172" s="156" t="s">
        <v>1386</v>
      </c>
      <c r="H172" s="157">
        <f t="shared" si="5"/>
        <v>168</v>
      </c>
      <c r="I172" s="154">
        <v>2014</v>
      </c>
      <c r="J172" s="154" t="s">
        <v>5</v>
      </c>
    </row>
    <row r="173" spans="1:10">
      <c r="A173" s="166" t="str">
        <f t="shared" si="4"/>
        <v>Israel, Overal need rank</v>
      </c>
      <c r="B173" s="154" t="s">
        <v>399</v>
      </c>
      <c r="C173" s="154" t="s">
        <v>398</v>
      </c>
      <c r="D173" s="155" t="s">
        <v>193</v>
      </c>
      <c r="E173" s="155" t="s">
        <v>1389</v>
      </c>
      <c r="F173" s="156">
        <v>169</v>
      </c>
      <c r="G173" s="156" t="s">
        <v>1386</v>
      </c>
      <c r="H173" s="157">
        <f t="shared" si="5"/>
        <v>169</v>
      </c>
      <c r="I173" s="154">
        <v>2014</v>
      </c>
      <c r="J173" s="154" t="s">
        <v>5</v>
      </c>
    </row>
    <row r="174" spans="1:10">
      <c r="A174" s="166" t="str">
        <f t="shared" si="4"/>
        <v>Greenland, Overal need rank</v>
      </c>
      <c r="B174" s="154" t="s">
        <v>369</v>
      </c>
      <c r="C174" s="154" t="s">
        <v>368</v>
      </c>
      <c r="D174" s="155" t="s">
        <v>177</v>
      </c>
      <c r="E174" s="155" t="s">
        <v>1389</v>
      </c>
      <c r="F174" s="156">
        <v>170</v>
      </c>
      <c r="G174" s="156" t="s">
        <v>1386</v>
      </c>
      <c r="H174" s="157">
        <f t="shared" si="5"/>
        <v>170</v>
      </c>
      <c r="I174" s="154">
        <v>2014</v>
      </c>
      <c r="J174" s="154" t="s">
        <v>5</v>
      </c>
    </row>
    <row r="175" spans="1:10">
      <c r="A175" s="166" t="str">
        <f t="shared" si="4"/>
        <v>New Caledonia, Overal need rank</v>
      </c>
      <c r="B175" s="154" t="s">
        <v>481</v>
      </c>
      <c r="C175" s="154" t="s">
        <v>480</v>
      </c>
      <c r="D175" s="155" t="s">
        <v>178</v>
      </c>
      <c r="E175" s="155" t="s">
        <v>1389</v>
      </c>
      <c r="F175" s="156">
        <v>171</v>
      </c>
      <c r="G175" s="156" t="s">
        <v>1386</v>
      </c>
      <c r="H175" s="157">
        <f t="shared" si="5"/>
        <v>171</v>
      </c>
      <c r="I175" s="154">
        <v>2014</v>
      </c>
      <c r="J175" s="154" t="s">
        <v>5</v>
      </c>
    </row>
    <row r="176" spans="1:10">
      <c r="A176" s="166" t="str">
        <f t="shared" si="4"/>
        <v>San Marino, Overal need rank</v>
      </c>
      <c r="B176" s="154" t="s">
        <v>537</v>
      </c>
      <c r="C176" s="154" t="s">
        <v>536</v>
      </c>
      <c r="D176" s="155" t="s">
        <v>203</v>
      </c>
      <c r="E176" s="155" t="s">
        <v>1389</v>
      </c>
      <c r="F176" s="156">
        <v>172</v>
      </c>
      <c r="G176" s="156" t="s">
        <v>1386</v>
      </c>
      <c r="H176" s="157">
        <f t="shared" si="5"/>
        <v>172</v>
      </c>
      <c r="I176" s="154">
        <v>2014</v>
      </c>
      <c r="J176" s="154" t="s">
        <v>5</v>
      </c>
    </row>
    <row r="177" spans="1:10">
      <c r="A177" s="166" t="str">
        <f t="shared" si="4"/>
        <v>Cyprus, Overal need rank</v>
      </c>
      <c r="B177" s="154" t="s">
        <v>319</v>
      </c>
      <c r="C177" s="154" t="s">
        <v>318</v>
      </c>
      <c r="D177" s="155" t="s">
        <v>181</v>
      </c>
      <c r="E177" s="155" t="s">
        <v>1389</v>
      </c>
      <c r="F177" s="156">
        <v>173</v>
      </c>
      <c r="G177" s="156" t="s">
        <v>1386</v>
      </c>
      <c r="H177" s="157">
        <f t="shared" si="5"/>
        <v>173</v>
      </c>
      <c r="I177" s="154">
        <v>2014</v>
      </c>
      <c r="J177" s="154" t="s">
        <v>5</v>
      </c>
    </row>
    <row r="178" spans="1:10">
      <c r="A178" s="166" t="str">
        <f t="shared" si="4"/>
        <v>Italy, Overal need rank</v>
      </c>
      <c r="B178" s="154" t="s">
        <v>401</v>
      </c>
      <c r="C178" s="154" t="s">
        <v>400</v>
      </c>
      <c r="D178" s="155" t="s">
        <v>202</v>
      </c>
      <c r="E178" s="155" t="s">
        <v>1389</v>
      </c>
      <c r="F178" s="156">
        <v>174</v>
      </c>
      <c r="G178" s="156" t="s">
        <v>1386</v>
      </c>
      <c r="H178" s="157">
        <f t="shared" si="5"/>
        <v>174</v>
      </c>
      <c r="I178" s="154">
        <v>2014</v>
      </c>
      <c r="J178" s="154" t="s">
        <v>5</v>
      </c>
    </row>
    <row r="179" spans="1:10">
      <c r="A179" s="166" t="str">
        <f t="shared" si="4"/>
        <v>Andorra, Overal need rank</v>
      </c>
      <c r="B179" s="154" t="s">
        <v>229</v>
      </c>
      <c r="C179" s="154" t="s">
        <v>228</v>
      </c>
      <c r="D179" s="155" t="s">
        <v>190</v>
      </c>
      <c r="E179" s="155" t="s">
        <v>1389</v>
      </c>
      <c r="F179" s="156">
        <v>175</v>
      </c>
      <c r="G179" s="156" t="s">
        <v>1386</v>
      </c>
      <c r="H179" s="157">
        <f t="shared" si="5"/>
        <v>175</v>
      </c>
      <c r="I179" s="154">
        <v>2014</v>
      </c>
      <c r="J179" s="154" t="s">
        <v>5</v>
      </c>
    </row>
    <row r="180" spans="1:10">
      <c r="A180" s="166" t="str">
        <f t="shared" si="4"/>
        <v>Slovenia, Overal need rank</v>
      </c>
      <c r="B180" s="154" t="s">
        <v>555</v>
      </c>
      <c r="C180" s="154" t="s">
        <v>554</v>
      </c>
      <c r="D180" s="155" t="s">
        <v>170</v>
      </c>
      <c r="E180" s="155" t="s">
        <v>1389</v>
      </c>
      <c r="F180" s="156">
        <v>176</v>
      </c>
      <c r="G180" s="156" t="s">
        <v>1386</v>
      </c>
      <c r="H180" s="157">
        <f t="shared" si="5"/>
        <v>176</v>
      </c>
      <c r="I180" s="154">
        <v>2014</v>
      </c>
      <c r="J180" s="154" t="s">
        <v>5</v>
      </c>
    </row>
    <row r="181" spans="1:10">
      <c r="A181" s="166" t="str">
        <f t="shared" si="4"/>
        <v>Republic of Korea, Overal need rank</v>
      </c>
      <c r="B181" s="154" t="s">
        <v>519</v>
      </c>
      <c r="C181" s="154" t="s">
        <v>518</v>
      </c>
      <c r="D181" s="155" t="s">
        <v>176</v>
      </c>
      <c r="E181" s="155" t="s">
        <v>1389</v>
      </c>
      <c r="F181" s="156">
        <v>177</v>
      </c>
      <c r="G181" s="156" t="s">
        <v>1386</v>
      </c>
      <c r="H181" s="157">
        <f t="shared" si="5"/>
        <v>177</v>
      </c>
      <c r="I181" s="154">
        <v>2014</v>
      </c>
      <c r="J181" s="154" t="s">
        <v>5</v>
      </c>
    </row>
    <row r="182" spans="1:10">
      <c r="A182" s="166" t="str">
        <f t="shared" si="4"/>
        <v>France, Overal need rank</v>
      </c>
      <c r="B182" s="154" t="s">
        <v>353</v>
      </c>
      <c r="C182" s="154" t="s">
        <v>352</v>
      </c>
      <c r="D182" s="155" t="s">
        <v>192</v>
      </c>
      <c r="E182" s="155" t="s">
        <v>1389</v>
      </c>
      <c r="F182" s="156">
        <v>178</v>
      </c>
      <c r="G182" s="156" t="s">
        <v>1386</v>
      </c>
      <c r="H182" s="157">
        <f t="shared" si="5"/>
        <v>178</v>
      </c>
      <c r="I182" s="154">
        <v>2014</v>
      </c>
      <c r="J182" s="154" t="s">
        <v>5</v>
      </c>
    </row>
    <row r="183" spans="1:10">
      <c r="A183" s="166" t="str">
        <f t="shared" si="4"/>
        <v>Cayman Islands, Overal need rank</v>
      </c>
      <c r="B183" s="154" t="s">
        <v>295</v>
      </c>
      <c r="C183" s="154" t="s">
        <v>294</v>
      </c>
      <c r="D183" s="155" t="s">
        <v>205</v>
      </c>
      <c r="E183" s="155" t="s">
        <v>1389</v>
      </c>
      <c r="F183" s="156">
        <v>179</v>
      </c>
      <c r="G183" s="156" t="s">
        <v>1386</v>
      </c>
      <c r="H183" s="157">
        <f t="shared" si="5"/>
        <v>179</v>
      </c>
      <c r="I183" s="154">
        <v>2014</v>
      </c>
      <c r="J183" s="154" t="s">
        <v>5</v>
      </c>
    </row>
    <row r="184" spans="1:10">
      <c r="A184" s="166" t="str">
        <f t="shared" si="4"/>
        <v>Belgium, Overal need rank</v>
      </c>
      <c r="B184" s="154" t="s">
        <v>259</v>
      </c>
      <c r="C184" s="154" t="s">
        <v>258</v>
      </c>
      <c r="D184" s="155" t="s">
        <v>180</v>
      </c>
      <c r="E184" s="155" t="s">
        <v>1389</v>
      </c>
      <c r="F184" s="156">
        <v>180</v>
      </c>
      <c r="G184" s="156" t="s">
        <v>1386</v>
      </c>
      <c r="H184" s="157">
        <f t="shared" si="5"/>
        <v>180</v>
      </c>
      <c r="I184" s="154">
        <v>2014</v>
      </c>
      <c r="J184" s="154" t="s">
        <v>5</v>
      </c>
    </row>
    <row r="185" spans="1:10">
      <c r="A185" s="166" t="str">
        <f t="shared" si="4"/>
        <v>United Kingdom of Great Britain and Northern Ireland, Overal need rank</v>
      </c>
      <c r="B185" s="154" t="s">
        <v>609</v>
      </c>
      <c r="C185" s="154" t="s">
        <v>608</v>
      </c>
      <c r="D185" s="155" t="s">
        <v>189</v>
      </c>
      <c r="E185" s="155" t="s">
        <v>1389</v>
      </c>
      <c r="F185" s="156">
        <v>181</v>
      </c>
      <c r="G185" s="156" t="s">
        <v>1386</v>
      </c>
      <c r="H185" s="157">
        <f t="shared" si="5"/>
        <v>181</v>
      </c>
      <c r="I185" s="154">
        <v>2014</v>
      </c>
      <c r="J185" s="154" t="s">
        <v>5</v>
      </c>
    </row>
    <row r="186" spans="1:10">
      <c r="A186" s="166" t="str">
        <f t="shared" si="4"/>
        <v>Luxembourg, Overal need rank</v>
      </c>
      <c r="B186" s="154" t="s">
        <v>435</v>
      </c>
      <c r="C186" s="154" t="s">
        <v>434</v>
      </c>
      <c r="D186" s="155" t="s">
        <v>185</v>
      </c>
      <c r="E186" s="155" t="s">
        <v>1389</v>
      </c>
      <c r="F186" s="156">
        <v>182</v>
      </c>
      <c r="G186" s="156" t="s">
        <v>1386</v>
      </c>
      <c r="H186" s="157">
        <f t="shared" si="5"/>
        <v>182</v>
      </c>
      <c r="I186" s="154">
        <v>2014</v>
      </c>
      <c r="J186" s="154" t="s">
        <v>5</v>
      </c>
    </row>
    <row r="187" spans="1:10">
      <c r="A187" s="166" t="str">
        <f t="shared" si="4"/>
        <v>Japan, Overal need rank</v>
      </c>
      <c r="B187" s="154" t="s">
        <v>405</v>
      </c>
      <c r="C187" s="154" t="s">
        <v>404</v>
      </c>
      <c r="D187" s="155" t="s">
        <v>206</v>
      </c>
      <c r="E187" s="155" t="s">
        <v>1389</v>
      </c>
      <c r="F187" s="156">
        <v>183</v>
      </c>
      <c r="G187" s="156" t="s">
        <v>1386</v>
      </c>
      <c r="H187" s="157">
        <f t="shared" si="5"/>
        <v>183</v>
      </c>
      <c r="I187" s="154">
        <v>2014</v>
      </c>
      <c r="J187" s="154" t="s">
        <v>5</v>
      </c>
    </row>
    <row r="188" spans="1:10">
      <c r="A188" s="166" t="str">
        <f t="shared" si="4"/>
        <v>Iceland, Overal need rank</v>
      </c>
      <c r="B188" s="154" t="s">
        <v>387</v>
      </c>
      <c r="C188" s="154" t="s">
        <v>386</v>
      </c>
      <c r="D188" s="155" t="s">
        <v>201</v>
      </c>
      <c r="E188" s="155" t="s">
        <v>1389</v>
      </c>
      <c r="F188" s="156">
        <v>183</v>
      </c>
      <c r="G188" s="156" t="s">
        <v>1386</v>
      </c>
      <c r="H188" s="157">
        <f t="shared" si="5"/>
        <v>183</v>
      </c>
      <c r="I188" s="154">
        <v>2014</v>
      </c>
      <c r="J188" s="154" t="s">
        <v>5</v>
      </c>
    </row>
    <row r="189" spans="1:10">
      <c r="A189" s="166" t="str">
        <f t="shared" si="4"/>
        <v>Finland, Overal need rank</v>
      </c>
      <c r="B189" s="154" t="s">
        <v>351</v>
      </c>
      <c r="C189" s="154" t="s">
        <v>350</v>
      </c>
      <c r="D189" s="155" t="s">
        <v>174</v>
      </c>
      <c r="E189" s="155" t="s">
        <v>1389</v>
      </c>
      <c r="F189" s="156">
        <v>185</v>
      </c>
      <c r="G189" s="156" t="s">
        <v>1386</v>
      </c>
      <c r="H189" s="157">
        <f t="shared" si="5"/>
        <v>185</v>
      </c>
      <c r="I189" s="154">
        <v>2014</v>
      </c>
      <c r="J189" s="154" t="s">
        <v>5</v>
      </c>
    </row>
    <row r="190" spans="1:10">
      <c r="A190" s="166" t="str">
        <f t="shared" si="4"/>
        <v>Liechtenstein, Overal need rank</v>
      </c>
      <c r="B190" s="154" t="s">
        <v>431</v>
      </c>
      <c r="C190" s="154" t="s">
        <v>430</v>
      </c>
      <c r="D190" s="155" t="s">
        <v>208</v>
      </c>
      <c r="E190" s="155" t="s">
        <v>1389</v>
      </c>
      <c r="F190" s="156">
        <v>186</v>
      </c>
      <c r="G190" s="156" t="s">
        <v>1386</v>
      </c>
      <c r="H190" s="157">
        <f t="shared" si="5"/>
        <v>186</v>
      </c>
      <c r="I190" s="154">
        <v>2014</v>
      </c>
      <c r="J190" s="154" t="s">
        <v>5</v>
      </c>
    </row>
    <row r="191" spans="1:10">
      <c r="A191" s="166" t="str">
        <f t="shared" si="4"/>
        <v>Ireland, Overal need rank</v>
      </c>
      <c r="B191" s="154" t="s">
        <v>397</v>
      </c>
      <c r="C191" s="154" t="s">
        <v>396</v>
      </c>
      <c r="D191" s="155" t="s">
        <v>184</v>
      </c>
      <c r="E191" s="155" t="s">
        <v>1389</v>
      </c>
      <c r="F191" s="156">
        <v>187</v>
      </c>
      <c r="G191" s="156" t="s">
        <v>1386</v>
      </c>
      <c r="H191" s="157">
        <f t="shared" si="5"/>
        <v>187</v>
      </c>
      <c r="I191" s="154">
        <v>2014</v>
      </c>
      <c r="J191" s="154" t="s">
        <v>5</v>
      </c>
    </row>
    <row r="192" spans="1:10">
      <c r="A192" s="166" t="str">
        <f t="shared" si="4"/>
        <v>Bermuda, Overal need rank</v>
      </c>
      <c r="B192" s="154" t="s">
        <v>265</v>
      </c>
      <c r="C192" s="154" t="s">
        <v>264</v>
      </c>
      <c r="D192" s="155" t="s">
        <v>207</v>
      </c>
      <c r="E192" s="155" t="s">
        <v>1389</v>
      </c>
      <c r="F192" s="156">
        <v>188</v>
      </c>
      <c r="G192" s="156" t="s">
        <v>1386</v>
      </c>
      <c r="H192" s="157">
        <f t="shared" si="5"/>
        <v>188</v>
      </c>
      <c r="I192" s="154">
        <v>2014</v>
      </c>
      <c r="J192" s="154" t="s">
        <v>5</v>
      </c>
    </row>
    <row r="193" spans="1:10">
      <c r="A193" s="166" t="str">
        <f t="shared" si="4"/>
        <v>United States of America, Overal need rank</v>
      </c>
      <c r="B193" s="154" t="s">
        <v>611</v>
      </c>
      <c r="C193" s="154" t="s">
        <v>610</v>
      </c>
      <c r="D193" s="155" t="s">
        <v>172</v>
      </c>
      <c r="E193" s="155" t="s">
        <v>1389</v>
      </c>
      <c r="F193" s="156">
        <v>189</v>
      </c>
      <c r="G193" s="156" t="s">
        <v>1386</v>
      </c>
      <c r="H193" s="157">
        <f t="shared" si="5"/>
        <v>189</v>
      </c>
      <c r="I193" s="154">
        <v>2014</v>
      </c>
      <c r="J193" s="154" t="s">
        <v>5</v>
      </c>
    </row>
    <row r="194" spans="1:10">
      <c r="A194" s="166" t="str">
        <f t="shared" si="4"/>
        <v>Germany, Overal need rank</v>
      </c>
      <c r="B194" s="154" t="s">
        <v>363</v>
      </c>
      <c r="C194" s="154" t="s">
        <v>362</v>
      </c>
      <c r="D194" s="155" t="s">
        <v>182</v>
      </c>
      <c r="E194" s="155" t="s">
        <v>1389</v>
      </c>
      <c r="F194" s="156">
        <v>190</v>
      </c>
      <c r="G194" s="156" t="s">
        <v>1386</v>
      </c>
      <c r="H194" s="157">
        <f t="shared" si="5"/>
        <v>190</v>
      </c>
      <c r="I194" s="154">
        <v>2014</v>
      </c>
      <c r="J194" s="154" t="s">
        <v>5</v>
      </c>
    </row>
    <row r="195" spans="1:10">
      <c r="A195" s="166" t="str">
        <f t="shared" si="4"/>
        <v>Austria, Overal need rank</v>
      </c>
      <c r="B195" s="154" t="s">
        <v>245</v>
      </c>
      <c r="C195" s="154" t="s">
        <v>244</v>
      </c>
      <c r="D195" s="155" t="s">
        <v>179</v>
      </c>
      <c r="E195" s="155" t="s">
        <v>1389</v>
      </c>
      <c r="F195" s="156">
        <v>191</v>
      </c>
      <c r="G195" s="156" t="s">
        <v>1386</v>
      </c>
      <c r="H195" s="157">
        <f t="shared" si="5"/>
        <v>191</v>
      </c>
      <c r="I195" s="154">
        <v>2014</v>
      </c>
      <c r="J195" s="154" t="s">
        <v>5</v>
      </c>
    </row>
    <row r="196" spans="1:10">
      <c r="A196" s="166" t="str">
        <f t="shared" si="4"/>
        <v>Canada, Overal need rank</v>
      </c>
      <c r="B196" s="154" t="s">
        <v>291</v>
      </c>
      <c r="C196" s="154" t="s">
        <v>290</v>
      </c>
      <c r="D196" s="155" t="s">
        <v>191</v>
      </c>
      <c r="E196" s="155" t="s">
        <v>1389</v>
      </c>
      <c r="F196" s="156">
        <v>192</v>
      </c>
      <c r="G196" s="156" t="s">
        <v>1386</v>
      </c>
      <c r="H196" s="157">
        <f t="shared" si="5"/>
        <v>192</v>
      </c>
      <c r="I196" s="154">
        <v>2014</v>
      </c>
      <c r="J196" s="154" t="s">
        <v>5</v>
      </c>
    </row>
    <row r="197" spans="1:10">
      <c r="A197" s="166" t="str">
        <f t="shared" si="4"/>
        <v>Monaco, Overal need rank</v>
      </c>
      <c r="B197" s="154" t="s">
        <v>459</v>
      </c>
      <c r="C197" s="154" t="s">
        <v>458</v>
      </c>
      <c r="D197" s="155" t="s">
        <v>194</v>
      </c>
      <c r="E197" s="155" t="s">
        <v>1389</v>
      </c>
      <c r="F197" s="156">
        <v>193</v>
      </c>
      <c r="G197" s="156" t="s">
        <v>1386</v>
      </c>
      <c r="H197" s="157">
        <f t="shared" si="5"/>
        <v>193</v>
      </c>
      <c r="I197" s="154">
        <v>2014</v>
      </c>
      <c r="J197" s="154" t="s">
        <v>5</v>
      </c>
    </row>
    <row r="198" spans="1:10">
      <c r="A198" s="166" t="str">
        <f t="shared" ref="A198:A261" si="6">D198&amp;", "&amp;E198</f>
        <v>Denmark, Overal need rank</v>
      </c>
      <c r="B198" s="154" t="s">
        <v>327</v>
      </c>
      <c r="C198" s="154" t="s">
        <v>326</v>
      </c>
      <c r="D198" s="155" t="s">
        <v>168</v>
      </c>
      <c r="E198" s="155" t="s">
        <v>1389</v>
      </c>
      <c r="F198" s="156">
        <v>194</v>
      </c>
      <c r="G198" s="156" t="s">
        <v>1386</v>
      </c>
      <c r="H198" s="157">
        <f t="shared" ref="H198:H204" si="7">F198</f>
        <v>194</v>
      </c>
      <c r="I198" s="154">
        <v>2014</v>
      </c>
      <c r="J198" s="154" t="s">
        <v>5</v>
      </c>
    </row>
    <row r="199" spans="1:10">
      <c r="A199" s="166" t="str">
        <f t="shared" si="6"/>
        <v>Sweden, Overal need rank</v>
      </c>
      <c r="B199" s="154" t="s">
        <v>573</v>
      </c>
      <c r="C199" s="154" t="s">
        <v>572</v>
      </c>
      <c r="D199" s="155" t="s">
        <v>199</v>
      </c>
      <c r="E199" s="155" t="s">
        <v>1389</v>
      </c>
      <c r="F199" s="156">
        <v>195</v>
      </c>
      <c r="G199" s="156" t="s">
        <v>1386</v>
      </c>
      <c r="H199" s="157">
        <f t="shared" si="7"/>
        <v>195</v>
      </c>
      <c r="I199" s="154">
        <v>2014</v>
      </c>
      <c r="J199" s="154" t="s">
        <v>5</v>
      </c>
    </row>
    <row r="200" spans="1:10">
      <c r="A200" s="166" t="str">
        <f t="shared" si="6"/>
        <v>Australia, Overal need rank</v>
      </c>
      <c r="B200" s="154" t="s">
        <v>243</v>
      </c>
      <c r="C200" s="154" t="s">
        <v>242</v>
      </c>
      <c r="D200" s="155" t="s">
        <v>200</v>
      </c>
      <c r="E200" s="155" t="s">
        <v>1389</v>
      </c>
      <c r="F200" s="156">
        <v>196</v>
      </c>
      <c r="G200" s="156" t="s">
        <v>1386</v>
      </c>
      <c r="H200" s="157">
        <f t="shared" si="7"/>
        <v>196</v>
      </c>
      <c r="I200" s="154">
        <v>2014</v>
      </c>
      <c r="J200" s="154" t="s">
        <v>5</v>
      </c>
    </row>
    <row r="201" spans="1:10">
      <c r="A201" s="166" t="str">
        <f t="shared" si="6"/>
        <v>Netherlands, Overal need rank</v>
      </c>
      <c r="B201" s="154" t="s">
        <v>479</v>
      </c>
      <c r="C201" s="154" t="s">
        <v>478</v>
      </c>
      <c r="D201" s="155" t="s">
        <v>187</v>
      </c>
      <c r="E201" s="155" t="s">
        <v>1389</v>
      </c>
      <c r="F201" s="156">
        <v>197</v>
      </c>
      <c r="G201" s="156" t="s">
        <v>1386</v>
      </c>
      <c r="H201" s="157">
        <f t="shared" si="7"/>
        <v>197</v>
      </c>
      <c r="I201" s="154">
        <v>2014</v>
      </c>
      <c r="J201" s="154" t="s">
        <v>5</v>
      </c>
    </row>
    <row r="202" spans="1:10">
      <c r="A202" s="166" t="str">
        <f t="shared" si="6"/>
        <v>New Zealand, Overal need rank</v>
      </c>
      <c r="B202" s="154" t="s">
        <v>483</v>
      </c>
      <c r="C202" s="154" t="s">
        <v>482</v>
      </c>
      <c r="D202" s="155" t="s">
        <v>195</v>
      </c>
      <c r="E202" s="155" t="s">
        <v>1389</v>
      </c>
      <c r="F202" s="156">
        <v>198</v>
      </c>
      <c r="G202" s="156" t="s">
        <v>1386</v>
      </c>
      <c r="H202" s="157">
        <f t="shared" si="7"/>
        <v>198</v>
      </c>
      <c r="I202" s="154">
        <v>2014</v>
      </c>
      <c r="J202" s="154" t="s">
        <v>5</v>
      </c>
    </row>
    <row r="203" spans="1:10">
      <c r="A203" s="166" t="str">
        <f t="shared" si="6"/>
        <v>Switzerland, Overal need rank</v>
      </c>
      <c r="B203" s="154" t="s">
        <v>575</v>
      </c>
      <c r="C203" s="154" t="s">
        <v>574</v>
      </c>
      <c r="D203" s="155" t="s">
        <v>204</v>
      </c>
      <c r="E203" s="155" t="s">
        <v>1389</v>
      </c>
      <c r="F203" s="156">
        <v>199</v>
      </c>
      <c r="G203" s="156" t="s">
        <v>1386</v>
      </c>
      <c r="H203" s="157">
        <f t="shared" si="7"/>
        <v>199</v>
      </c>
      <c r="I203" s="154">
        <v>2014</v>
      </c>
      <c r="J203" s="154" t="s">
        <v>5</v>
      </c>
    </row>
    <row r="204" spans="1:10">
      <c r="A204" s="166" t="str">
        <f t="shared" si="6"/>
        <v>Norway, Overal need rank</v>
      </c>
      <c r="B204" s="154" t="s">
        <v>491</v>
      </c>
      <c r="C204" s="154" t="s">
        <v>490</v>
      </c>
      <c r="D204" s="155" t="s">
        <v>196</v>
      </c>
      <c r="E204" s="155" t="s">
        <v>1389</v>
      </c>
      <c r="F204" s="156">
        <v>200</v>
      </c>
      <c r="G204" s="156" t="s">
        <v>1386</v>
      </c>
      <c r="H204" s="157">
        <f t="shared" si="7"/>
        <v>200</v>
      </c>
      <c r="I204" s="154">
        <v>2014</v>
      </c>
      <c r="J204" s="154" t="s">
        <v>5</v>
      </c>
    </row>
    <row r="205" spans="1:10">
      <c r="A205" s="166" t="str">
        <f t="shared" si="6"/>
        <v>Somalia, Health</v>
      </c>
      <c r="B205" s="154" t="str">
        <f t="shared" ref="B205:D220" si="8">B5</f>
        <v>SO</v>
      </c>
      <c r="C205" s="154" t="str">
        <f t="shared" si="8"/>
        <v>706</v>
      </c>
      <c r="D205" s="155" t="str">
        <f>D5</f>
        <v>Somalia</v>
      </c>
      <c r="E205" s="155" t="s">
        <v>215</v>
      </c>
      <c r="F205" s="157">
        <v>19</v>
      </c>
      <c r="G205" s="158" t="s">
        <v>1315</v>
      </c>
      <c r="H205" s="157">
        <v>52</v>
      </c>
      <c r="I205" s="157">
        <v>2007</v>
      </c>
      <c r="J205" s="157" t="s">
        <v>5</v>
      </c>
    </row>
    <row r="206" spans="1:10">
      <c r="A206" s="166" t="str">
        <f t="shared" si="6"/>
        <v>Democratic Republic of the Congo, Health</v>
      </c>
      <c r="B206" s="154" t="str">
        <f t="shared" si="8"/>
        <v>CD</v>
      </c>
      <c r="C206" s="154" t="str">
        <f t="shared" si="8"/>
        <v>180</v>
      </c>
      <c r="D206" s="155" t="str">
        <f t="shared" si="8"/>
        <v>Democratic Republic of the Congo</v>
      </c>
      <c r="E206" s="155" t="s">
        <v>215</v>
      </c>
      <c r="F206" s="157">
        <v>19</v>
      </c>
      <c r="G206" s="158" t="s">
        <v>1315</v>
      </c>
      <c r="H206" s="157">
        <v>52</v>
      </c>
      <c r="I206" s="157">
        <v>2007</v>
      </c>
      <c r="J206" s="157" t="s">
        <v>5</v>
      </c>
    </row>
    <row r="207" spans="1:10">
      <c r="A207" s="166" t="str">
        <f t="shared" si="6"/>
        <v>Eritrea, Health</v>
      </c>
      <c r="B207" s="154" t="str">
        <f t="shared" si="8"/>
        <v>ER</v>
      </c>
      <c r="C207" s="154" t="str">
        <f t="shared" si="8"/>
        <v>232</v>
      </c>
      <c r="D207" s="155" t="str">
        <f t="shared" si="8"/>
        <v>Eritrea</v>
      </c>
      <c r="E207" s="155" t="s">
        <v>215</v>
      </c>
      <c r="F207" s="157">
        <v>52</v>
      </c>
      <c r="G207" s="158" t="s">
        <v>1315</v>
      </c>
      <c r="H207" s="157">
        <v>63</v>
      </c>
      <c r="I207" s="157">
        <v>2007</v>
      </c>
      <c r="J207" s="157" t="s">
        <v>5</v>
      </c>
    </row>
    <row r="208" spans="1:10">
      <c r="A208" s="166" t="str">
        <f t="shared" si="6"/>
        <v>Chad, Health</v>
      </c>
      <c r="B208" s="154" t="str">
        <f t="shared" si="8"/>
        <v>TD</v>
      </c>
      <c r="C208" s="154" t="str">
        <f t="shared" si="8"/>
        <v>148</v>
      </c>
      <c r="D208" s="155" t="str">
        <f t="shared" si="8"/>
        <v>Chad</v>
      </c>
      <c r="E208" s="155" t="s">
        <v>215</v>
      </c>
      <c r="F208" s="157">
        <v>5</v>
      </c>
      <c r="G208" s="158" t="s">
        <v>1315</v>
      </c>
      <c r="H208" s="157">
        <v>46</v>
      </c>
      <c r="I208" s="157">
        <v>2007</v>
      </c>
      <c r="J208" s="157" t="s">
        <v>5</v>
      </c>
    </row>
    <row r="209" spans="1:10">
      <c r="A209" s="166" t="str">
        <f t="shared" si="6"/>
        <v>Burundi, Health</v>
      </c>
      <c r="B209" s="154" t="str">
        <f t="shared" si="8"/>
        <v>BI</v>
      </c>
      <c r="C209" s="154" t="str">
        <f t="shared" si="8"/>
        <v>108</v>
      </c>
      <c r="D209" s="155" t="str">
        <f t="shared" si="8"/>
        <v>Burundi</v>
      </c>
      <c r="E209" s="155" t="s">
        <v>215</v>
      </c>
      <c r="F209" s="157">
        <v>12</v>
      </c>
      <c r="G209" s="158" t="s">
        <v>1315</v>
      </c>
      <c r="H209" s="157">
        <v>49</v>
      </c>
      <c r="I209" s="157">
        <v>2007</v>
      </c>
      <c r="J209" s="157" t="s">
        <v>5</v>
      </c>
    </row>
    <row r="210" spans="1:10">
      <c r="A210" s="166" t="str">
        <f t="shared" si="6"/>
        <v>Guinea-Bissau, Health</v>
      </c>
      <c r="B210" s="154" t="str">
        <f t="shared" si="8"/>
        <v>GW</v>
      </c>
      <c r="C210" s="154" t="str">
        <f t="shared" si="8"/>
        <v>624</v>
      </c>
      <c r="D210" s="155" t="str">
        <f t="shared" si="8"/>
        <v>Guinea-Bissau</v>
      </c>
      <c r="E210" s="155" t="s">
        <v>215</v>
      </c>
      <c r="F210" s="157">
        <v>7</v>
      </c>
      <c r="G210" s="158" t="s">
        <v>1315</v>
      </c>
      <c r="H210" s="157">
        <v>48</v>
      </c>
      <c r="I210" s="157">
        <v>2007</v>
      </c>
      <c r="J210" s="157" t="s">
        <v>5</v>
      </c>
    </row>
    <row r="211" spans="1:10">
      <c r="A211" s="166" t="str">
        <f t="shared" si="6"/>
        <v>Central African Republic, Health</v>
      </c>
      <c r="B211" s="154" t="str">
        <f t="shared" si="8"/>
        <v>CF</v>
      </c>
      <c r="C211" s="154" t="str">
        <f t="shared" si="8"/>
        <v>140</v>
      </c>
      <c r="D211" s="155" t="str">
        <f t="shared" si="8"/>
        <v>Central African Republic</v>
      </c>
      <c r="E211" s="155" t="s">
        <v>215</v>
      </c>
      <c r="F211" s="157">
        <v>7</v>
      </c>
      <c r="G211" s="158" t="s">
        <v>1315</v>
      </c>
      <c r="H211" s="157">
        <v>48</v>
      </c>
      <c r="I211" s="157">
        <v>2007</v>
      </c>
      <c r="J211" s="157" t="s">
        <v>5</v>
      </c>
    </row>
    <row r="212" spans="1:10">
      <c r="A212" s="166" t="str">
        <f t="shared" si="6"/>
        <v>Guinea, Health</v>
      </c>
      <c r="B212" s="154" t="str">
        <f t="shared" si="8"/>
        <v>GN</v>
      </c>
      <c r="C212" s="154" t="str">
        <f t="shared" si="8"/>
        <v>324</v>
      </c>
      <c r="D212" s="155" t="str">
        <f t="shared" si="8"/>
        <v>Guinea</v>
      </c>
      <c r="E212" s="155" t="s">
        <v>215</v>
      </c>
      <c r="F212" s="157">
        <v>25</v>
      </c>
      <c r="G212" s="158" t="s">
        <v>1315</v>
      </c>
      <c r="H212" s="157">
        <v>54</v>
      </c>
      <c r="I212" s="157">
        <v>2007</v>
      </c>
      <c r="J212" s="157" t="s">
        <v>5</v>
      </c>
    </row>
    <row r="213" spans="1:10">
      <c r="A213" s="166" t="str">
        <f t="shared" si="6"/>
        <v>Yemen, Health</v>
      </c>
      <c r="B213" s="154" t="str">
        <f t="shared" si="8"/>
        <v>YE</v>
      </c>
      <c r="C213" s="154" t="str">
        <f t="shared" si="8"/>
        <v>887</v>
      </c>
      <c r="D213" s="155" t="str">
        <f t="shared" si="8"/>
        <v>Yemen</v>
      </c>
      <c r="E213" s="155" t="s">
        <v>215</v>
      </c>
      <c r="F213" s="157">
        <v>60</v>
      </c>
      <c r="G213" s="158" t="s">
        <v>1315</v>
      </c>
      <c r="H213" s="157">
        <v>64</v>
      </c>
      <c r="I213" s="157">
        <v>2007</v>
      </c>
      <c r="J213" s="157" t="s">
        <v>5</v>
      </c>
    </row>
    <row r="214" spans="1:10">
      <c r="A214" s="166" t="str">
        <f t="shared" si="6"/>
        <v>Liberia, Health</v>
      </c>
      <c r="B214" s="154" t="str">
        <f t="shared" si="8"/>
        <v>LR</v>
      </c>
      <c r="C214" s="154" t="str">
        <f t="shared" si="8"/>
        <v>430</v>
      </c>
      <c r="D214" s="155" t="str">
        <f t="shared" si="8"/>
        <v>Liberia</v>
      </c>
      <c r="E214" s="155" t="s">
        <v>215</v>
      </c>
      <c r="F214" s="157">
        <v>29</v>
      </c>
      <c r="G214" s="158" t="s">
        <v>1315</v>
      </c>
      <c r="H214" s="157">
        <v>56</v>
      </c>
      <c r="I214" s="157">
        <v>2007</v>
      </c>
      <c r="J214" s="157" t="s">
        <v>5</v>
      </c>
    </row>
    <row r="215" spans="1:10">
      <c r="A215" s="166" t="str">
        <f t="shared" si="6"/>
        <v>Mali, Health</v>
      </c>
      <c r="B215" s="154" t="str">
        <f t="shared" si="8"/>
        <v>ML</v>
      </c>
      <c r="C215" s="154" t="str">
        <f t="shared" si="8"/>
        <v>466</v>
      </c>
      <c r="D215" s="155" t="str">
        <f t="shared" si="8"/>
        <v>Mali</v>
      </c>
      <c r="E215" s="155" t="s">
        <v>215</v>
      </c>
      <c r="F215" s="157">
        <v>12</v>
      </c>
      <c r="G215" s="158" t="s">
        <v>1315</v>
      </c>
      <c r="H215" s="157">
        <v>49</v>
      </c>
      <c r="I215" s="157">
        <v>2007</v>
      </c>
      <c r="J215" s="157" t="s">
        <v>5</v>
      </c>
    </row>
    <row r="216" spans="1:10">
      <c r="A216" s="166" t="str">
        <f t="shared" si="6"/>
        <v>Democratic People's Republic of Korea, Health</v>
      </c>
      <c r="B216" s="154" t="str">
        <f t="shared" si="8"/>
        <v>KP</v>
      </c>
      <c r="C216" s="154" t="str">
        <f t="shared" si="8"/>
        <v>408</v>
      </c>
      <c r="D216" s="155" t="str">
        <f t="shared" si="8"/>
        <v>Democratic People's Republic of Korea</v>
      </c>
      <c r="E216" s="155" t="s">
        <v>215</v>
      </c>
      <c r="F216" s="157">
        <v>68</v>
      </c>
      <c r="G216" s="158" t="s">
        <v>1315</v>
      </c>
      <c r="H216" s="157">
        <v>66</v>
      </c>
      <c r="I216" s="157">
        <v>2007</v>
      </c>
      <c r="J216" s="157" t="s">
        <v>5</v>
      </c>
    </row>
    <row r="217" spans="1:10">
      <c r="A217" s="166" t="str">
        <f t="shared" si="6"/>
        <v>Afghanistan, Health</v>
      </c>
      <c r="B217" s="154" t="str">
        <f t="shared" si="8"/>
        <v>AF</v>
      </c>
      <c r="C217" s="154" t="str">
        <f t="shared" si="8"/>
        <v>004</v>
      </c>
      <c r="D217" s="155" t="str">
        <f t="shared" si="8"/>
        <v>Afghanistan</v>
      </c>
      <c r="E217" s="155" t="s">
        <v>215</v>
      </c>
      <c r="F217" s="157">
        <v>2</v>
      </c>
      <c r="G217" s="158" t="s">
        <v>1315</v>
      </c>
      <c r="H217" s="157">
        <v>42</v>
      </c>
      <c r="I217" s="157">
        <v>2007</v>
      </c>
      <c r="J217" s="157" t="s">
        <v>5</v>
      </c>
    </row>
    <row r="218" spans="1:10">
      <c r="A218" s="166" t="str">
        <f t="shared" si="6"/>
        <v>Niger, Health</v>
      </c>
      <c r="B218" s="154" t="str">
        <f t="shared" si="8"/>
        <v>NE</v>
      </c>
      <c r="C218" s="154" t="str">
        <f t="shared" si="8"/>
        <v>562</v>
      </c>
      <c r="D218" s="155" t="str">
        <f t="shared" si="8"/>
        <v>Niger</v>
      </c>
      <c r="E218" s="155" t="s">
        <v>215</v>
      </c>
      <c r="F218" s="157">
        <v>18</v>
      </c>
      <c r="G218" s="158" t="s">
        <v>1315</v>
      </c>
      <c r="H218" s="157">
        <v>51</v>
      </c>
      <c r="I218" s="157">
        <v>2007</v>
      </c>
      <c r="J218" s="157" t="s">
        <v>5</v>
      </c>
    </row>
    <row r="219" spans="1:10">
      <c r="A219" s="166" t="str">
        <f t="shared" si="6"/>
        <v>Madagascar, Health</v>
      </c>
      <c r="B219" s="154" t="str">
        <f t="shared" si="8"/>
        <v>MG</v>
      </c>
      <c r="C219" s="154" t="str">
        <f t="shared" si="8"/>
        <v>450</v>
      </c>
      <c r="D219" s="155" t="str">
        <f t="shared" si="8"/>
        <v>Madagascar</v>
      </c>
      <c r="E219" s="155" t="s">
        <v>215</v>
      </c>
      <c r="F219" s="157">
        <v>40</v>
      </c>
      <c r="G219" s="158" t="s">
        <v>1315</v>
      </c>
      <c r="H219" s="157">
        <v>59</v>
      </c>
      <c r="I219" s="157">
        <v>2007</v>
      </c>
      <c r="J219" s="157" t="s">
        <v>5</v>
      </c>
    </row>
    <row r="220" spans="1:10">
      <c r="A220" s="166" t="str">
        <f t="shared" si="6"/>
        <v>Sierra Leone, Health</v>
      </c>
      <c r="B220" s="154" t="str">
        <f t="shared" si="8"/>
        <v>SL</v>
      </c>
      <c r="C220" s="154" t="str">
        <f t="shared" si="8"/>
        <v>694</v>
      </c>
      <c r="D220" s="155" t="str">
        <f t="shared" si="8"/>
        <v>Sierra Leone</v>
      </c>
      <c r="E220" s="155" t="s">
        <v>215</v>
      </c>
      <c r="F220" s="157">
        <v>1</v>
      </c>
      <c r="G220" s="158" t="s">
        <v>1315</v>
      </c>
      <c r="H220" s="157">
        <v>41</v>
      </c>
      <c r="I220" s="157">
        <v>2007</v>
      </c>
      <c r="J220" s="157" t="s">
        <v>5</v>
      </c>
    </row>
    <row r="221" spans="1:10">
      <c r="A221" s="166" t="str">
        <f t="shared" si="6"/>
        <v>Sudan, Health</v>
      </c>
      <c r="B221" s="154" t="str">
        <f t="shared" ref="B221:D236" si="9">B21</f>
        <v>SD</v>
      </c>
      <c r="C221" s="154" t="str">
        <f t="shared" si="9"/>
        <v>729</v>
      </c>
      <c r="D221" s="155" t="str">
        <f t="shared" si="9"/>
        <v>Sudan</v>
      </c>
      <c r="E221" s="155" t="s">
        <v>215</v>
      </c>
      <c r="F221" s="157">
        <v>36</v>
      </c>
      <c r="G221" s="158" t="s">
        <v>1315</v>
      </c>
      <c r="H221" s="157">
        <v>58</v>
      </c>
      <c r="I221" s="157">
        <v>2007</v>
      </c>
      <c r="J221" s="157" t="s">
        <v>5</v>
      </c>
    </row>
    <row r="222" spans="1:10">
      <c r="A222" s="166" t="str">
        <f t="shared" si="6"/>
        <v>Ethiopia, Health</v>
      </c>
      <c r="B222" s="154" t="str">
        <f t="shared" si="9"/>
        <v>ET</v>
      </c>
      <c r="C222" s="154" t="str">
        <f t="shared" si="9"/>
        <v>231</v>
      </c>
      <c r="D222" s="155" t="str">
        <f t="shared" si="9"/>
        <v>Ethiopia</v>
      </c>
      <c r="E222" s="155" t="s">
        <v>215</v>
      </c>
      <c r="F222" s="157">
        <v>33</v>
      </c>
      <c r="G222" s="158" t="s">
        <v>1315</v>
      </c>
      <c r="H222" s="157">
        <v>57</v>
      </c>
      <c r="I222" s="157">
        <v>2007</v>
      </c>
      <c r="J222" s="157" t="s">
        <v>5</v>
      </c>
    </row>
    <row r="223" spans="1:10">
      <c r="A223" s="166" t="str">
        <f t="shared" si="6"/>
        <v>Djibouti, Health</v>
      </c>
      <c r="B223" s="154" t="str">
        <f t="shared" si="9"/>
        <v>DJ</v>
      </c>
      <c r="C223" s="154" t="str">
        <f t="shared" si="9"/>
        <v>262</v>
      </c>
      <c r="D223" s="155" t="str">
        <f t="shared" si="9"/>
        <v>Djibouti</v>
      </c>
      <c r="E223" s="155" t="s">
        <v>215</v>
      </c>
      <c r="F223" s="157">
        <v>29</v>
      </c>
      <c r="G223" s="158" t="s">
        <v>1315</v>
      </c>
      <c r="H223" s="157">
        <v>56</v>
      </c>
      <c r="I223" s="157">
        <v>2007</v>
      </c>
      <c r="J223" s="157" t="s">
        <v>5</v>
      </c>
    </row>
    <row r="224" spans="1:10">
      <c r="A224" s="166" t="str">
        <f t="shared" si="6"/>
        <v>Gambia, Health</v>
      </c>
      <c r="B224" s="154" t="str">
        <f t="shared" si="9"/>
        <v>GM</v>
      </c>
      <c r="C224" s="154" t="str">
        <f t="shared" si="9"/>
        <v>270</v>
      </c>
      <c r="D224" s="155" t="str">
        <f t="shared" si="9"/>
        <v>Gambia</v>
      </c>
      <c r="E224" s="155" t="s">
        <v>215</v>
      </c>
      <c r="F224" s="157">
        <v>40</v>
      </c>
      <c r="G224" s="158" t="s">
        <v>1315</v>
      </c>
      <c r="H224" s="157">
        <v>59</v>
      </c>
      <c r="I224" s="157">
        <v>2007</v>
      </c>
      <c r="J224" s="157" t="s">
        <v>5</v>
      </c>
    </row>
    <row r="225" spans="1:10">
      <c r="A225" s="166" t="str">
        <f t="shared" si="6"/>
        <v>Rwanda, Health</v>
      </c>
      <c r="B225" s="154" t="str">
        <f t="shared" si="9"/>
        <v>RW</v>
      </c>
      <c r="C225" s="154" t="str">
        <f t="shared" si="9"/>
        <v>646</v>
      </c>
      <c r="D225" s="155" t="str">
        <f t="shared" si="9"/>
        <v>Rwanda</v>
      </c>
      <c r="E225" s="155" t="s">
        <v>215</v>
      </c>
      <c r="F225" s="157">
        <v>16</v>
      </c>
      <c r="G225" s="158" t="s">
        <v>1315</v>
      </c>
      <c r="H225" s="157">
        <v>50</v>
      </c>
      <c r="I225" s="157">
        <v>2007</v>
      </c>
      <c r="J225" s="157" t="s">
        <v>5</v>
      </c>
    </row>
    <row r="226" spans="1:10">
      <c r="A226" s="166" t="str">
        <f t="shared" si="6"/>
        <v>Zimbabwe, Health</v>
      </c>
      <c r="B226" s="154" t="str">
        <f t="shared" si="9"/>
        <v>ZW</v>
      </c>
      <c r="C226" s="154" t="str">
        <f t="shared" si="9"/>
        <v>716</v>
      </c>
      <c r="D226" s="155" t="str">
        <f t="shared" si="9"/>
        <v>Zimbabwe</v>
      </c>
      <c r="E226" s="155" t="s">
        <v>215</v>
      </c>
      <c r="F226" s="157">
        <v>3</v>
      </c>
      <c r="G226" s="158" t="s">
        <v>1315</v>
      </c>
      <c r="H226" s="157">
        <v>45</v>
      </c>
      <c r="I226" s="157">
        <v>2007</v>
      </c>
      <c r="J226" s="157" t="s">
        <v>5</v>
      </c>
    </row>
    <row r="227" spans="1:10">
      <c r="A227" s="166" t="str">
        <f t="shared" si="6"/>
        <v>Mauritania, Health</v>
      </c>
      <c r="B227" s="154" t="str">
        <f t="shared" si="9"/>
        <v>MR</v>
      </c>
      <c r="C227" s="154" t="str">
        <f t="shared" si="9"/>
        <v>478</v>
      </c>
      <c r="D227" s="155" t="str">
        <f t="shared" si="9"/>
        <v>Mauritania</v>
      </c>
      <c r="E227" s="155" t="s">
        <v>215</v>
      </c>
      <c r="F227" s="157">
        <v>36</v>
      </c>
      <c r="G227" s="158" t="s">
        <v>1315</v>
      </c>
      <c r="H227" s="157">
        <v>58</v>
      </c>
      <c r="I227" s="157">
        <v>2007</v>
      </c>
      <c r="J227" s="157" t="s">
        <v>5</v>
      </c>
    </row>
    <row r="228" spans="1:10">
      <c r="A228" s="166" t="str">
        <f t="shared" si="6"/>
        <v>Timor-Leste, Health</v>
      </c>
      <c r="B228" s="154" t="str">
        <f t="shared" si="9"/>
        <v>TL</v>
      </c>
      <c r="C228" s="154" t="str">
        <f t="shared" si="9"/>
        <v>626</v>
      </c>
      <c r="D228" s="155" t="str">
        <f t="shared" si="9"/>
        <v>Timor-Leste</v>
      </c>
      <c r="E228" s="155" t="s">
        <v>215</v>
      </c>
      <c r="F228" s="157">
        <v>46</v>
      </c>
      <c r="G228" s="158" t="s">
        <v>1315</v>
      </c>
      <c r="H228" s="157">
        <v>61</v>
      </c>
      <c r="I228" s="157">
        <v>2007</v>
      </c>
      <c r="J228" s="157" t="s">
        <v>5</v>
      </c>
    </row>
    <row r="229" spans="1:10">
      <c r="A229" s="166" t="str">
        <f t="shared" si="6"/>
        <v>Burkina Faso, Health</v>
      </c>
      <c r="B229" s="154" t="str">
        <f t="shared" si="9"/>
        <v>BF</v>
      </c>
      <c r="C229" s="154" t="str">
        <f t="shared" si="9"/>
        <v>854</v>
      </c>
      <c r="D229" s="155" t="str">
        <f t="shared" si="9"/>
        <v>Burkina Faso</v>
      </c>
      <c r="E229" s="155" t="s">
        <v>215</v>
      </c>
      <c r="F229" s="157">
        <v>12</v>
      </c>
      <c r="G229" s="158" t="s">
        <v>1315</v>
      </c>
      <c r="H229" s="157">
        <v>49</v>
      </c>
      <c r="I229" s="157">
        <v>2007</v>
      </c>
      <c r="J229" s="157" t="s">
        <v>5</v>
      </c>
    </row>
    <row r="230" spans="1:10">
      <c r="A230" s="166" t="str">
        <f t="shared" si="6"/>
        <v>Togo, Health</v>
      </c>
      <c r="B230" s="154" t="str">
        <f t="shared" si="9"/>
        <v>TG</v>
      </c>
      <c r="C230" s="154" t="str">
        <f t="shared" si="9"/>
        <v>768</v>
      </c>
      <c r="D230" s="155" t="str">
        <f t="shared" si="9"/>
        <v>Togo</v>
      </c>
      <c r="E230" s="155" t="s">
        <v>215</v>
      </c>
      <c r="F230" s="157">
        <v>36</v>
      </c>
      <c r="G230" s="158" t="s">
        <v>1315</v>
      </c>
      <c r="H230" s="157">
        <v>58</v>
      </c>
      <c r="I230" s="157">
        <v>2007</v>
      </c>
      <c r="J230" s="157" t="s">
        <v>5</v>
      </c>
    </row>
    <row r="231" spans="1:10">
      <c r="A231" s="166" t="str">
        <f t="shared" si="6"/>
        <v>Mozambique, Health</v>
      </c>
      <c r="B231" s="154" t="str">
        <f t="shared" si="9"/>
        <v>MZ</v>
      </c>
      <c r="C231" s="154" t="str">
        <f t="shared" si="9"/>
        <v>508</v>
      </c>
      <c r="D231" s="155" t="str">
        <f t="shared" si="9"/>
        <v>Mozambique</v>
      </c>
      <c r="E231" s="155" t="s">
        <v>215</v>
      </c>
      <c r="F231" s="157">
        <v>7</v>
      </c>
      <c r="G231" s="158" t="s">
        <v>1315</v>
      </c>
      <c r="H231" s="157">
        <v>48</v>
      </c>
      <c r="I231" s="157">
        <v>2007</v>
      </c>
      <c r="J231" s="157" t="s">
        <v>5</v>
      </c>
    </row>
    <row r="232" spans="1:10">
      <c r="A232" s="166" t="str">
        <f t="shared" si="6"/>
        <v>Haiti, Health</v>
      </c>
      <c r="B232" s="154" t="str">
        <f t="shared" si="9"/>
        <v>HT</v>
      </c>
      <c r="C232" s="154" t="str">
        <f t="shared" si="9"/>
        <v>332</v>
      </c>
      <c r="D232" s="155" t="str">
        <f t="shared" si="9"/>
        <v>Haiti</v>
      </c>
      <c r="E232" s="155" t="s">
        <v>215</v>
      </c>
      <c r="F232" s="157">
        <v>51</v>
      </c>
      <c r="G232" s="158" t="s">
        <v>1315</v>
      </c>
      <c r="H232" s="157">
        <v>62</v>
      </c>
      <c r="I232" s="157">
        <v>2007</v>
      </c>
      <c r="J232" s="157" t="s">
        <v>5</v>
      </c>
    </row>
    <row r="233" spans="1:10">
      <c r="A233" s="166" t="str">
        <f t="shared" si="6"/>
        <v>Congo, Health</v>
      </c>
      <c r="B233" s="154" t="str">
        <f t="shared" si="9"/>
        <v>CG</v>
      </c>
      <c r="C233" s="154" t="str">
        <f t="shared" si="9"/>
        <v>178</v>
      </c>
      <c r="D233" s="155" t="str">
        <f t="shared" si="9"/>
        <v>Congo</v>
      </c>
      <c r="E233" s="155" t="s">
        <v>215</v>
      </c>
      <c r="F233" s="157">
        <v>28</v>
      </c>
      <c r="G233" s="158" t="s">
        <v>1315</v>
      </c>
      <c r="H233" s="157">
        <v>55</v>
      </c>
      <c r="I233" s="157">
        <v>2007</v>
      </c>
      <c r="J233" s="157" t="s">
        <v>5</v>
      </c>
    </row>
    <row r="234" spans="1:10">
      <c r="A234" s="166" t="str">
        <f t="shared" si="6"/>
        <v>Comoros, Health</v>
      </c>
      <c r="B234" s="154" t="str">
        <f t="shared" si="9"/>
        <v>KM</v>
      </c>
      <c r="C234" s="154" t="str">
        <f t="shared" si="9"/>
        <v>174</v>
      </c>
      <c r="D234" s="155" t="str">
        <f t="shared" si="9"/>
        <v>Comoros</v>
      </c>
      <c r="E234" s="155" t="s">
        <v>215</v>
      </c>
      <c r="F234" s="157">
        <v>65</v>
      </c>
      <c r="G234" s="158" t="s">
        <v>1315</v>
      </c>
      <c r="H234" s="157">
        <v>65</v>
      </c>
      <c r="I234" s="157">
        <v>2007</v>
      </c>
      <c r="J234" s="157" t="s">
        <v>5</v>
      </c>
    </row>
    <row r="235" spans="1:10">
      <c r="A235" s="166" t="str">
        <f t="shared" si="6"/>
        <v>Cameroon, Health</v>
      </c>
      <c r="B235" s="154" t="str">
        <f t="shared" si="9"/>
        <v>CM</v>
      </c>
      <c r="C235" s="154" t="str">
        <f t="shared" si="9"/>
        <v>120</v>
      </c>
      <c r="D235" s="155" t="str">
        <f t="shared" si="9"/>
        <v>Cameroon</v>
      </c>
      <c r="E235" s="155" t="s">
        <v>215</v>
      </c>
      <c r="F235" s="157">
        <v>19</v>
      </c>
      <c r="G235" s="158" t="s">
        <v>1315</v>
      </c>
      <c r="H235" s="157">
        <v>52</v>
      </c>
      <c r="I235" s="157">
        <v>2007</v>
      </c>
      <c r="J235" s="157" t="s">
        <v>5</v>
      </c>
    </row>
    <row r="236" spans="1:10">
      <c r="A236" s="166" t="str">
        <f t="shared" si="6"/>
        <v>Sao Tome and Principe, Health</v>
      </c>
      <c r="B236" s="154" t="str">
        <f t="shared" si="9"/>
        <v>ST</v>
      </c>
      <c r="C236" s="154" t="str">
        <f t="shared" si="9"/>
        <v>678</v>
      </c>
      <c r="D236" s="155" t="str">
        <f t="shared" si="9"/>
        <v>Sao Tome and Principe</v>
      </c>
      <c r="E236" s="155" t="s">
        <v>215</v>
      </c>
      <c r="F236" s="157">
        <v>46</v>
      </c>
      <c r="G236" s="158" t="s">
        <v>1315</v>
      </c>
      <c r="H236" s="157">
        <v>61</v>
      </c>
      <c r="I236" s="157">
        <v>2007</v>
      </c>
      <c r="J236" s="157" t="s">
        <v>5</v>
      </c>
    </row>
    <row r="237" spans="1:10">
      <c r="A237" s="166" t="str">
        <f t="shared" si="6"/>
        <v>Iraq, Health</v>
      </c>
      <c r="B237" s="154" t="str">
        <f t="shared" ref="B237:D252" si="10">B37</f>
        <v>IQ</v>
      </c>
      <c r="C237" s="154" t="str">
        <f t="shared" si="10"/>
        <v>368</v>
      </c>
      <c r="D237" s="155" t="str">
        <f t="shared" si="10"/>
        <v>Iraq</v>
      </c>
      <c r="E237" s="155" t="s">
        <v>215</v>
      </c>
      <c r="F237" s="157">
        <v>52</v>
      </c>
      <c r="G237" s="158" t="s">
        <v>1315</v>
      </c>
      <c r="H237" s="157">
        <v>63</v>
      </c>
      <c r="I237" s="157">
        <v>2007</v>
      </c>
      <c r="J237" s="157" t="s">
        <v>5</v>
      </c>
    </row>
    <row r="238" spans="1:10">
      <c r="A238" s="166" t="str">
        <f t="shared" si="6"/>
        <v>Cambodia, Health</v>
      </c>
      <c r="B238" s="154" t="str">
        <f t="shared" si="10"/>
        <v>KH</v>
      </c>
      <c r="C238" s="154" t="str">
        <f t="shared" si="10"/>
        <v>116</v>
      </c>
      <c r="D238" s="155" t="str">
        <f t="shared" si="10"/>
        <v>Cambodia</v>
      </c>
      <c r="E238" s="155" t="s">
        <v>215</v>
      </c>
      <c r="F238" s="157">
        <v>46</v>
      </c>
      <c r="G238" s="158" t="s">
        <v>1315</v>
      </c>
      <c r="H238" s="157">
        <v>61</v>
      </c>
      <c r="I238" s="157">
        <v>2007</v>
      </c>
      <c r="J238" s="157" t="s">
        <v>5</v>
      </c>
    </row>
    <row r="239" spans="1:10">
      <c r="A239" s="166" t="str">
        <f t="shared" si="6"/>
        <v>Myanmar, Health</v>
      </c>
      <c r="B239" s="154" t="str">
        <f t="shared" si="10"/>
        <v>MM</v>
      </c>
      <c r="C239" s="154" t="str">
        <f t="shared" si="10"/>
        <v>104</v>
      </c>
      <c r="D239" s="155" t="str">
        <f t="shared" si="10"/>
        <v>Myanmar</v>
      </c>
      <c r="E239" s="155" t="s">
        <v>215</v>
      </c>
      <c r="F239" s="157">
        <v>29</v>
      </c>
      <c r="G239" s="158" t="s">
        <v>1315</v>
      </c>
      <c r="H239" s="157">
        <v>56</v>
      </c>
      <c r="I239" s="157">
        <v>2007</v>
      </c>
      <c r="J239" s="157" t="s">
        <v>5</v>
      </c>
    </row>
    <row r="240" spans="1:10">
      <c r="A240" s="166" t="str">
        <f t="shared" si="6"/>
        <v>Lao People's Democratic Republic, Health</v>
      </c>
      <c r="B240" s="154" t="str">
        <f t="shared" si="10"/>
        <v>LA</v>
      </c>
      <c r="C240" s="154" t="str">
        <f t="shared" si="10"/>
        <v>418</v>
      </c>
      <c r="D240" s="155" t="str">
        <f t="shared" si="10"/>
        <v>Lao People's Democratic Republic</v>
      </c>
      <c r="E240" s="155" t="s">
        <v>215</v>
      </c>
      <c r="F240" s="157">
        <v>46</v>
      </c>
      <c r="G240" s="158" t="s">
        <v>1315</v>
      </c>
      <c r="H240" s="157">
        <v>61</v>
      </c>
      <c r="I240" s="157">
        <v>2007</v>
      </c>
      <c r="J240" s="157" t="s">
        <v>5</v>
      </c>
    </row>
    <row r="241" spans="1:10">
      <c r="A241" s="166" t="str">
        <f t="shared" si="6"/>
        <v>Cote d'Ivoire, Health</v>
      </c>
      <c r="B241" s="154" t="str">
        <f t="shared" si="10"/>
        <v>CI</v>
      </c>
      <c r="C241" s="154" t="str">
        <f t="shared" si="10"/>
        <v>384</v>
      </c>
      <c r="D241" s="155" t="str">
        <f t="shared" si="10"/>
        <v>Cote d'Ivoire</v>
      </c>
      <c r="E241" s="155" t="s">
        <v>215</v>
      </c>
      <c r="F241" s="157">
        <v>46</v>
      </c>
      <c r="G241" s="158" t="s">
        <v>1315</v>
      </c>
      <c r="H241" s="157">
        <v>61</v>
      </c>
      <c r="I241" s="157">
        <v>2007</v>
      </c>
      <c r="J241" s="157" t="s">
        <v>6</v>
      </c>
    </row>
    <row r="242" spans="1:10">
      <c r="A242" s="166" t="str">
        <f t="shared" si="6"/>
        <v>Malawi, Health</v>
      </c>
      <c r="B242" s="154" t="str">
        <f t="shared" si="10"/>
        <v>MW</v>
      </c>
      <c r="C242" s="154" t="str">
        <f t="shared" si="10"/>
        <v>454</v>
      </c>
      <c r="D242" s="155" t="str">
        <f t="shared" si="10"/>
        <v>Malawi</v>
      </c>
      <c r="E242" s="155" t="s">
        <v>215</v>
      </c>
      <c r="F242" s="157">
        <v>16</v>
      </c>
      <c r="G242" s="158" t="s">
        <v>1315</v>
      </c>
      <c r="H242" s="157">
        <v>50</v>
      </c>
      <c r="I242" s="157">
        <v>2007</v>
      </c>
      <c r="J242" s="157" t="s">
        <v>5</v>
      </c>
    </row>
    <row r="243" spans="1:10">
      <c r="A243" s="166" t="str">
        <f t="shared" si="6"/>
        <v>Angola, Health</v>
      </c>
      <c r="B243" s="154" t="str">
        <f t="shared" si="10"/>
        <v>AO</v>
      </c>
      <c r="C243" s="154" t="str">
        <f t="shared" si="10"/>
        <v>024</v>
      </c>
      <c r="D243" s="155" t="str">
        <f t="shared" si="10"/>
        <v>Angola</v>
      </c>
      <c r="E243" s="155" t="s">
        <v>215</v>
      </c>
      <c r="F243" s="157">
        <v>23</v>
      </c>
      <c r="G243" s="158" t="s">
        <v>1315</v>
      </c>
      <c r="H243" s="157">
        <v>53</v>
      </c>
      <c r="I243" s="157">
        <v>2007</v>
      </c>
      <c r="J243" s="157" t="s">
        <v>5</v>
      </c>
    </row>
    <row r="244" spans="1:10">
      <c r="A244" s="166" t="str">
        <f t="shared" si="6"/>
        <v>Nigeria, Health</v>
      </c>
      <c r="B244" s="154" t="str">
        <f t="shared" si="10"/>
        <v>NG</v>
      </c>
      <c r="C244" s="154" t="str">
        <f t="shared" si="10"/>
        <v>566</v>
      </c>
      <c r="D244" s="155" t="str">
        <f t="shared" si="10"/>
        <v>Nigeria</v>
      </c>
      <c r="E244" s="155" t="s">
        <v>215</v>
      </c>
      <c r="F244" s="157">
        <v>12</v>
      </c>
      <c r="G244" s="158" t="s">
        <v>1315</v>
      </c>
      <c r="H244" s="157">
        <v>49</v>
      </c>
      <c r="I244" s="157">
        <v>2007</v>
      </c>
      <c r="J244" s="157" t="s">
        <v>5</v>
      </c>
    </row>
    <row r="245" spans="1:10">
      <c r="A245" s="166" t="str">
        <f t="shared" si="6"/>
        <v>Lesotho, Health</v>
      </c>
      <c r="B245" s="154" t="str">
        <f t="shared" si="10"/>
        <v>LS</v>
      </c>
      <c r="C245" s="154" t="str">
        <f t="shared" si="10"/>
        <v>426</v>
      </c>
      <c r="D245" s="155" t="str">
        <f t="shared" si="10"/>
        <v>Lesotho</v>
      </c>
      <c r="E245" s="155" t="s">
        <v>215</v>
      </c>
      <c r="F245" s="157">
        <v>3</v>
      </c>
      <c r="G245" s="158" t="s">
        <v>1315</v>
      </c>
      <c r="H245" s="157">
        <v>45</v>
      </c>
      <c r="I245" s="157">
        <v>2007</v>
      </c>
      <c r="J245" s="157" t="s">
        <v>5</v>
      </c>
    </row>
    <row r="246" spans="1:10">
      <c r="A246" s="166" t="str">
        <f t="shared" si="6"/>
        <v>Benin, Health</v>
      </c>
      <c r="B246" s="154" t="str">
        <f t="shared" si="10"/>
        <v>BJ</v>
      </c>
      <c r="C246" s="154" t="str">
        <f t="shared" si="10"/>
        <v>204</v>
      </c>
      <c r="D246" s="155" t="str">
        <f t="shared" si="10"/>
        <v>Benin</v>
      </c>
      <c r="E246" s="155" t="s">
        <v>215</v>
      </c>
      <c r="F246" s="157">
        <v>33</v>
      </c>
      <c r="G246" s="158" t="s">
        <v>1315</v>
      </c>
      <c r="H246" s="157">
        <v>57</v>
      </c>
      <c r="I246" s="157">
        <v>2007</v>
      </c>
      <c r="J246" s="157" t="s">
        <v>5</v>
      </c>
    </row>
    <row r="247" spans="1:10">
      <c r="A247" s="166" t="str">
        <f t="shared" si="6"/>
        <v>Swaziland, Health</v>
      </c>
      <c r="B247" s="154" t="str">
        <f t="shared" si="10"/>
        <v>SZ</v>
      </c>
      <c r="C247" s="154" t="str">
        <f t="shared" si="10"/>
        <v>748</v>
      </c>
      <c r="D247" s="155" t="str">
        <f t="shared" si="10"/>
        <v>Swaziland</v>
      </c>
      <c r="E247" s="155" t="s">
        <v>215</v>
      </c>
      <c r="F247" s="157">
        <v>7</v>
      </c>
      <c r="G247" s="158" t="s">
        <v>1315</v>
      </c>
      <c r="H247" s="157">
        <v>48</v>
      </c>
      <c r="I247" s="157">
        <v>2007</v>
      </c>
      <c r="J247" s="157" t="s">
        <v>5</v>
      </c>
    </row>
    <row r="248" spans="1:10">
      <c r="A248" s="166" t="str">
        <f t="shared" si="6"/>
        <v>Uganda, Health</v>
      </c>
      <c r="B248" s="154" t="str">
        <f t="shared" si="10"/>
        <v>UG</v>
      </c>
      <c r="C248" s="154" t="str">
        <f t="shared" si="10"/>
        <v>800</v>
      </c>
      <c r="D248" s="155" t="str">
        <f t="shared" si="10"/>
        <v>Uganda</v>
      </c>
      <c r="E248" s="155" t="s">
        <v>215</v>
      </c>
      <c r="F248" s="157">
        <v>7</v>
      </c>
      <c r="G248" s="158" t="s">
        <v>1315</v>
      </c>
      <c r="H248" s="157">
        <v>48</v>
      </c>
      <c r="I248" s="157">
        <v>2007</v>
      </c>
      <c r="J248" s="157" t="s">
        <v>5</v>
      </c>
    </row>
    <row r="249" spans="1:10">
      <c r="A249" s="166" t="str">
        <f t="shared" si="6"/>
        <v>Tajikistan, Health</v>
      </c>
      <c r="B249" s="154" t="str">
        <f t="shared" si="10"/>
        <v>TJ</v>
      </c>
      <c r="C249" s="154" t="str">
        <f t="shared" si="10"/>
        <v>762</v>
      </c>
      <c r="D249" s="155" t="str">
        <f t="shared" si="10"/>
        <v>Tajikistan</v>
      </c>
      <c r="E249" s="155" t="s">
        <v>215</v>
      </c>
      <c r="F249" s="157">
        <v>72</v>
      </c>
      <c r="G249" s="158" t="s">
        <v>1315</v>
      </c>
      <c r="H249" s="157">
        <v>67</v>
      </c>
      <c r="I249" s="157">
        <v>2007</v>
      </c>
      <c r="J249" s="157" t="s">
        <v>5</v>
      </c>
    </row>
    <row r="250" spans="1:10">
      <c r="A250" s="166" t="str">
        <f t="shared" si="6"/>
        <v>Solomon Islands, Health</v>
      </c>
      <c r="B250" s="154" t="str">
        <f t="shared" si="10"/>
        <v>SB</v>
      </c>
      <c r="C250" s="154" t="str">
        <f t="shared" si="10"/>
        <v>090</v>
      </c>
      <c r="D250" s="155" t="str">
        <f t="shared" si="10"/>
        <v>Solomon Islands</v>
      </c>
      <c r="E250" s="155" t="s">
        <v>215</v>
      </c>
      <c r="F250" s="157">
        <v>72</v>
      </c>
      <c r="G250" s="158" t="s">
        <v>1315</v>
      </c>
      <c r="H250" s="157">
        <v>67</v>
      </c>
      <c r="I250" s="157">
        <v>2007</v>
      </c>
      <c r="J250" s="157" t="s">
        <v>5</v>
      </c>
    </row>
    <row r="251" spans="1:10">
      <c r="A251" s="166" t="str">
        <f t="shared" si="6"/>
        <v>Papua New Guinea, Health</v>
      </c>
      <c r="B251" s="154" t="str">
        <f t="shared" si="10"/>
        <v>PG</v>
      </c>
      <c r="C251" s="154" t="str">
        <f t="shared" si="10"/>
        <v>598</v>
      </c>
      <c r="D251" s="155" t="str">
        <f t="shared" si="10"/>
        <v>Papua New Guinea</v>
      </c>
      <c r="E251" s="155" t="s">
        <v>215</v>
      </c>
      <c r="F251" s="157">
        <v>52</v>
      </c>
      <c r="G251" s="158" t="s">
        <v>1315</v>
      </c>
      <c r="H251" s="157">
        <v>63</v>
      </c>
      <c r="I251" s="157">
        <v>2007</v>
      </c>
      <c r="J251" s="157" t="s">
        <v>5</v>
      </c>
    </row>
    <row r="252" spans="1:10">
      <c r="A252" s="166" t="str">
        <f t="shared" si="6"/>
        <v>Senegal, Health</v>
      </c>
      <c r="B252" s="154" t="str">
        <f t="shared" si="10"/>
        <v>SN</v>
      </c>
      <c r="C252" s="154" t="str">
        <f t="shared" si="10"/>
        <v>686</v>
      </c>
      <c r="D252" s="155" t="str">
        <f t="shared" si="10"/>
        <v>Senegal</v>
      </c>
      <c r="E252" s="155" t="s">
        <v>215</v>
      </c>
      <c r="F252" s="157">
        <v>40</v>
      </c>
      <c r="G252" s="158" t="s">
        <v>1315</v>
      </c>
      <c r="H252" s="157">
        <v>59</v>
      </c>
      <c r="I252" s="157">
        <v>2007</v>
      </c>
      <c r="J252" s="157" t="s">
        <v>5</v>
      </c>
    </row>
    <row r="253" spans="1:10">
      <c r="A253" s="166" t="str">
        <f t="shared" si="6"/>
        <v>United Republic of Tanzania, Health</v>
      </c>
      <c r="B253" s="154" t="str">
        <f t="shared" ref="B253:D268" si="11">B53</f>
        <v>TZ</v>
      </c>
      <c r="C253" s="154">
        <f t="shared" si="11"/>
        <v>834</v>
      </c>
      <c r="D253" s="155" t="str">
        <f t="shared" si="11"/>
        <v>United Republic of Tanzania</v>
      </c>
      <c r="E253" s="155" t="s">
        <v>215</v>
      </c>
      <c r="F253" s="157">
        <v>19</v>
      </c>
      <c r="G253" s="158" t="s">
        <v>1315</v>
      </c>
      <c r="H253" s="157">
        <v>52</v>
      </c>
      <c r="I253" s="157">
        <v>2007</v>
      </c>
      <c r="J253" s="157" t="s">
        <v>5</v>
      </c>
    </row>
    <row r="254" spans="1:10">
      <c r="A254" s="166" t="str">
        <f t="shared" si="6"/>
        <v>India, Health</v>
      </c>
      <c r="B254" s="154" t="str">
        <f t="shared" si="11"/>
        <v>IN</v>
      </c>
      <c r="C254" s="154" t="str">
        <f t="shared" si="11"/>
        <v>356</v>
      </c>
      <c r="D254" s="155" t="str">
        <f t="shared" si="11"/>
        <v>India</v>
      </c>
      <c r="E254" s="155" t="s">
        <v>215</v>
      </c>
      <c r="F254" s="157">
        <v>60</v>
      </c>
      <c r="G254" s="158" t="s">
        <v>1315</v>
      </c>
      <c r="H254" s="157">
        <v>64</v>
      </c>
      <c r="I254" s="157">
        <v>2007</v>
      </c>
      <c r="J254" s="157" t="s">
        <v>5</v>
      </c>
    </row>
    <row r="255" spans="1:10">
      <c r="A255" s="166" t="str">
        <f t="shared" si="6"/>
        <v>Bhutan, Health</v>
      </c>
      <c r="B255" s="154" t="str">
        <f t="shared" si="11"/>
        <v>BT</v>
      </c>
      <c r="C255" s="154" t="str">
        <f t="shared" si="11"/>
        <v>064</v>
      </c>
      <c r="D255" s="155" t="str">
        <f t="shared" si="11"/>
        <v>Bhutan</v>
      </c>
      <c r="E255" s="155" t="s">
        <v>215</v>
      </c>
      <c r="F255" s="157">
        <v>52</v>
      </c>
      <c r="G255" s="158" t="s">
        <v>1315</v>
      </c>
      <c r="H255" s="157">
        <v>63</v>
      </c>
      <c r="I255" s="157">
        <v>2007</v>
      </c>
      <c r="J255" s="157" t="s">
        <v>5</v>
      </c>
    </row>
    <row r="256" spans="1:10">
      <c r="A256" s="166" t="str">
        <f t="shared" si="6"/>
        <v>Nepal, Health</v>
      </c>
      <c r="B256" s="154" t="str">
        <f t="shared" si="11"/>
        <v>NP</v>
      </c>
      <c r="C256" s="154" t="str">
        <f t="shared" si="11"/>
        <v>524</v>
      </c>
      <c r="D256" s="155" t="str">
        <f t="shared" si="11"/>
        <v>Nepal</v>
      </c>
      <c r="E256" s="155" t="s">
        <v>215</v>
      </c>
      <c r="F256" s="157">
        <v>52</v>
      </c>
      <c r="G256" s="158" t="s">
        <v>1315</v>
      </c>
      <c r="H256" s="157">
        <v>63</v>
      </c>
      <c r="I256" s="157">
        <v>2007</v>
      </c>
      <c r="J256" s="157" t="s">
        <v>5</v>
      </c>
    </row>
    <row r="257" spans="1:10">
      <c r="A257" s="166" t="str">
        <f t="shared" si="6"/>
        <v>Bangladesh, Health</v>
      </c>
      <c r="B257" s="154" t="str">
        <f t="shared" si="11"/>
        <v>BD</v>
      </c>
      <c r="C257" s="154" t="str">
        <f t="shared" si="11"/>
        <v>050</v>
      </c>
      <c r="D257" s="155" t="str">
        <f t="shared" si="11"/>
        <v>Bangladesh</v>
      </c>
      <c r="E257" s="155" t="s">
        <v>215</v>
      </c>
      <c r="F257" s="157">
        <v>60</v>
      </c>
      <c r="G257" s="158" t="s">
        <v>1315</v>
      </c>
      <c r="H257" s="157">
        <v>64</v>
      </c>
      <c r="I257" s="157">
        <v>2007</v>
      </c>
      <c r="J257" s="157" t="s">
        <v>5</v>
      </c>
    </row>
    <row r="258" spans="1:10">
      <c r="A258" s="166" t="str">
        <f t="shared" si="6"/>
        <v>Occupied Palestinian Territory, Health</v>
      </c>
      <c r="B258" s="154" t="str">
        <f t="shared" si="11"/>
        <v>PS</v>
      </c>
      <c r="C258" s="154" t="str">
        <f t="shared" si="11"/>
        <v>275</v>
      </c>
      <c r="D258" s="155" t="str">
        <f t="shared" si="11"/>
        <v>Occupied Palestinian Territory</v>
      </c>
      <c r="E258" s="155" t="s">
        <v>215</v>
      </c>
      <c r="F258" s="157">
        <v>52</v>
      </c>
      <c r="G258" s="158" t="s">
        <v>1315</v>
      </c>
      <c r="H258" s="157">
        <v>63</v>
      </c>
      <c r="I258" s="157">
        <v>2007</v>
      </c>
      <c r="J258" s="157" t="s">
        <v>6</v>
      </c>
    </row>
    <row r="259" spans="1:10">
      <c r="A259" s="166" t="str">
        <f t="shared" si="6"/>
        <v>Kenya, Health</v>
      </c>
      <c r="B259" s="154" t="str">
        <f t="shared" si="11"/>
        <v>KE</v>
      </c>
      <c r="C259" s="154" t="str">
        <f t="shared" si="11"/>
        <v>404</v>
      </c>
      <c r="D259" s="155" t="str">
        <f t="shared" si="11"/>
        <v>Kenya</v>
      </c>
      <c r="E259" s="155" t="s">
        <v>215</v>
      </c>
      <c r="F259" s="157">
        <v>25</v>
      </c>
      <c r="G259" s="158" t="s">
        <v>1315</v>
      </c>
      <c r="H259" s="157">
        <v>54</v>
      </c>
      <c r="I259" s="157">
        <v>2007</v>
      </c>
      <c r="J259" s="157" t="s">
        <v>5</v>
      </c>
    </row>
    <row r="260" spans="1:10">
      <c r="A260" s="166" t="str">
        <f t="shared" si="6"/>
        <v>Uzbekistan, Health</v>
      </c>
      <c r="B260" s="154" t="str">
        <f t="shared" si="11"/>
        <v>UZ</v>
      </c>
      <c r="C260" s="154" t="str">
        <f t="shared" si="11"/>
        <v>860</v>
      </c>
      <c r="D260" s="155" t="str">
        <f t="shared" si="11"/>
        <v>Uzbekistan</v>
      </c>
      <c r="E260" s="155" t="s">
        <v>215</v>
      </c>
      <c r="F260" s="157">
        <v>74</v>
      </c>
      <c r="G260" s="158" t="s">
        <v>1315</v>
      </c>
      <c r="H260" s="157">
        <v>68</v>
      </c>
      <c r="I260" s="157">
        <v>2007</v>
      </c>
      <c r="J260" s="157" t="s">
        <v>5</v>
      </c>
    </row>
    <row r="261" spans="1:10">
      <c r="A261" s="166" t="str">
        <f t="shared" si="6"/>
        <v>Syrian Arab Republic, Health</v>
      </c>
      <c r="B261" s="154" t="str">
        <f t="shared" si="11"/>
        <v>SY</v>
      </c>
      <c r="C261" s="154" t="str">
        <f t="shared" si="11"/>
        <v>760</v>
      </c>
      <c r="D261" s="155" t="str">
        <f t="shared" si="11"/>
        <v>Syrian Arab Republic</v>
      </c>
      <c r="E261" s="155" t="s">
        <v>215</v>
      </c>
      <c r="F261" s="157">
        <v>104</v>
      </c>
      <c r="G261" s="158" t="s">
        <v>1315</v>
      </c>
      <c r="H261" s="157">
        <v>72</v>
      </c>
      <c r="I261" s="157">
        <v>2007</v>
      </c>
      <c r="J261" s="157" t="s">
        <v>5</v>
      </c>
    </row>
    <row r="262" spans="1:10">
      <c r="A262" s="166" t="str">
        <f t="shared" ref="A262:A325" si="12">D262&amp;", "&amp;E262</f>
        <v>Viet Nam, Health</v>
      </c>
      <c r="B262" s="154" t="str">
        <f t="shared" si="11"/>
        <v>VN</v>
      </c>
      <c r="C262" s="154" t="str">
        <f t="shared" si="11"/>
        <v>704</v>
      </c>
      <c r="D262" s="155" t="str">
        <f t="shared" si="11"/>
        <v>Viet Nam</v>
      </c>
      <c r="E262" s="155" t="s">
        <v>215</v>
      </c>
      <c r="F262" s="157">
        <v>104</v>
      </c>
      <c r="G262" s="158" t="s">
        <v>1315</v>
      </c>
      <c r="H262" s="157">
        <v>72</v>
      </c>
      <c r="I262" s="157">
        <v>2007</v>
      </c>
      <c r="J262" s="157" t="s">
        <v>5</v>
      </c>
    </row>
    <row r="263" spans="1:10">
      <c r="A263" s="166" t="str">
        <f t="shared" si="12"/>
        <v>Kiribati, Health</v>
      </c>
      <c r="B263" s="154" t="str">
        <f t="shared" si="11"/>
        <v>KI</v>
      </c>
      <c r="C263" s="154" t="str">
        <f t="shared" si="11"/>
        <v>296</v>
      </c>
      <c r="D263" s="155" t="str">
        <f t="shared" si="11"/>
        <v>Kiribati</v>
      </c>
      <c r="E263" s="155" t="s">
        <v>215</v>
      </c>
      <c r="F263" s="157">
        <v>65</v>
      </c>
      <c r="G263" s="158" t="s">
        <v>1315</v>
      </c>
      <c r="H263" s="157">
        <v>65</v>
      </c>
      <c r="I263" s="157">
        <v>2007</v>
      </c>
      <c r="J263" s="157" t="s">
        <v>5</v>
      </c>
    </row>
    <row r="264" spans="1:10">
      <c r="A264" s="166" t="str">
        <f t="shared" si="12"/>
        <v>Algeria, Health</v>
      </c>
      <c r="B264" s="154" t="str">
        <f t="shared" si="11"/>
        <v>DZ</v>
      </c>
      <c r="C264" s="154" t="str">
        <f t="shared" si="11"/>
        <v>012</v>
      </c>
      <c r="D264" s="155" t="str">
        <f t="shared" si="11"/>
        <v>Algeria</v>
      </c>
      <c r="E264" s="155" t="s">
        <v>215</v>
      </c>
      <c r="F264" s="157">
        <v>96</v>
      </c>
      <c r="G264" s="158" t="s">
        <v>1315</v>
      </c>
      <c r="H264" s="157">
        <v>71</v>
      </c>
      <c r="I264" s="157">
        <v>2007</v>
      </c>
      <c r="J264" s="157" t="s">
        <v>5</v>
      </c>
    </row>
    <row r="265" spans="1:10">
      <c r="A265" s="166" t="str">
        <f t="shared" si="12"/>
        <v>Equatorial Guinea, Health</v>
      </c>
      <c r="B265" s="154" t="str">
        <f t="shared" si="11"/>
        <v>GQ</v>
      </c>
      <c r="C265" s="154" t="str">
        <f t="shared" si="11"/>
        <v>226</v>
      </c>
      <c r="D265" s="155" t="str">
        <f t="shared" si="11"/>
        <v>Equatorial Guinea</v>
      </c>
      <c r="E265" s="155" t="s">
        <v>215</v>
      </c>
      <c r="F265" s="157">
        <v>23</v>
      </c>
      <c r="G265" s="158" t="s">
        <v>1315</v>
      </c>
      <c r="H265" s="157">
        <v>53</v>
      </c>
      <c r="I265" s="157">
        <v>2007</v>
      </c>
      <c r="J265" s="157" t="s">
        <v>5</v>
      </c>
    </row>
    <row r="266" spans="1:10">
      <c r="A266" s="166" t="str">
        <f t="shared" si="12"/>
        <v>Nicaragua, Health</v>
      </c>
      <c r="B266" s="154" t="str">
        <f t="shared" si="11"/>
        <v>NI</v>
      </c>
      <c r="C266" s="154" t="str">
        <f t="shared" si="11"/>
        <v>558</v>
      </c>
      <c r="D266" s="155" t="str">
        <f t="shared" si="11"/>
        <v>Nicaragua</v>
      </c>
      <c r="E266" s="155" t="s">
        <v>215</v>
      </c>
      <c r="F266" s="157">
        <v>117</v>
      </c>
      <c r="G266" s="158" t="s">
        <v>1315</v>
      </c>
      <c r="H266" s="157">
        <v>73</v>
      </c>
      <c r="I266" s="157">
        <v>2007</v>
      </c>
      <c r="J266" s="157" t="s">
        <v>5</v>
      </c>
    </row>
    <row r="267" spans="1:10">
      <c r="A267" s="166" t="str">
        <f t="shared" si="12"/>
        <v>Turkmenistan, Health</v>
      </c>
      <c r="B267" s="154" t="str">
        <f t="shared" si="11"/>
        <v>TM</v>
      </c>
      <c r="C267" s="154" t="str">
        <f t="shared" si="11"/>
        <v>795</v>
      </c>
      <c r="D267" s="155" t="str">
        <f t="shared" si="11"/>
        <v>Turkmenistan</v>
      </c>
      <c r="E267" s="155" t="s">
        <v>215</v>
      </c>
      <c r="F267" s="157">
        <v>52</v>
      </c>
      <c r="G267" s="158" t="s">
        <v>1315</v>
      </c>
      <c r="H267" s="157">
        <v>63</v>
      </c>
      <c r="I267" s="157">
        <v>2007</v>
      </c>
      <c r="J267" s="157" t="s">
        <v>5</v>
      </c>
    </row>
    <row r="268" spans="1:10">
      <c r="A268" s="166" t="str">
        <f t="shared" si="12"/>
        <v>Honduras, Health</v>
      </c>
      <c r="B268" s="154" t="str">
        <f t="shared" si="11"/>
        <v>HN</v>
      </c>
      <c r="C268" s="154" t="str">
        <f t="shared" si="11"/>
        <v>340</v>
      </c>
      <c r="D268" s="155" t="str">
        <f t="shared" si="11"/>
        <v>Honduras</v>
      </c>
      <c r="E268" s="155" t="s">
        <v>215</v>
      </c>
      <c r="F268" s="157">
        <v>96</v>
      </c>
      <c r="G268" s="158" t="s">
        <v>1315</v>
      </c>
      <c r="H268" s="157">
        <v>71</v>
      </c>
      <c r="I268" s="157">
        <v>2007</v>
      </c>
      <c r="J268" s="157" t="s">
        <v>5</v>
      </c>
    </row>
    <row r="269" spans="1:10">
      <c r="A269" s="166" t="str">
        <f t="shared" si="12"/>
        <v>Pakistan, Health</v>
      </c>
      <c r="B269" s="154" t="str">
        <f t="shared" ref="B269:D284" si="13">B69</f>
        <v>PK</v>
      </c>
      <c r="C269" s="154" t="str">
        <f t="shared" si="13"/>
        <v>586</v>
      </c>
      <c r="D269" s="155" t="str">
        <f t="shared" si="13"/>
        <v>Pakistan</v>
      </c>
      <c r="E269" s="155" t="s">
        <v>215</v>
      </c>
      <c r="F269" s="157">
        <v>52</v>
      </c>
      <c r="G269" s="158" t="s">
        <v>1315</v>
      </c>
      <c r="H269" s="157">
        <v>63</v>
      </c>
      <c r="I269" s="157">
        <v>2007</v>
      </c>
      <c r="J269" s="157" t="s">
        <v>5</v>
      </c>
    </row>
    <row r="270" spans="1:10">
      <c r="A270" s="166" t="str">
        <f t="shared" si="12"/>
        <v>Kyrgyzstan, Health</v>
      </c>
      <c r="B270" s="154" t="str">
        <f t="shared" si="13"/>
        <v>KG</v>
      </c>
      <c r="C270" s="154" t="str">
        <f t="shared" si="13"/>
        <v>417</v>
      </c>
      <c r="D270" s="155" t="str">
        <f t="shared" si="13"/>
        <v>Kyrgyzstan</v>
      </c>
      <c r="E270" s="155" t="s">
        <v>215</v>
      </c>
      <c r="F270" s="157">
        <v>68</v>
      </c>
      <c r="G270" s="158" t="s">
        <v>1315</v>
      </c>
      <c r="H270" s="157">
        <v>66</v>
      </c>
      <c r="I270" s="157">
        <v>2007</v>
      </c>
      <c r="J270" s="157" t="s">
        <v>5</v>
      </c>
    </row>
    <row r="271" spans="1:10">
      <c r="A271" s="166" t="str">
        <f t="shared" si="12"/>
        <v>Bolivia (Plurinational State of), Health</v>
      </c>
      <c r="B271" s="154" t="str">
        <f t="shared" si="13"/>
        <v>BO</v>
      </c>
      <c r="C271" s="154" t="str">
        <f t="shared" si="13"/>
        <v>068</v>
      </c>
      <c r="D271" s="155" t="str">
        <f t="shared" si="13"/>
        <v>Bolivia (Plurinational State of)</v>
      </c>
      <c r="E271" s="155" t="s">
        <v>215</v>
      </c>
      <c r="F271" s="157">
        <v>68</v>
      </c>
      <c r="G271" s="158" t="s">
        <v>1315</v>
      </c>
      <c r="H271" s="157">
        <v>66</v>
      </c>
      <c r="I271" s="157">
        <v>2007</v>
      </c>
      <c r="J271" s="157" t="s">
        <v>5</v>
      </c>
    </row>
    <row r="272" spans="1:10">
      <c r="A272" s="166" t="str">
        <f t="shared" si="12"/>
        <v>Micronesia (Federated States of), Health</v>
      </c>
      <c r="B272" s="154" t="str">
        <f t="shared" si="13"/>
        <v>FM</v>
      </c>
      <c r="C272" s="154" t="str">
        <f t="shared" si="13"/>
        <v>583</v>
      </c>
      <c r="D272" s="155" t="str">
        <f t="shared" si="13"/>
        <v>Micronesia (Federated States of)</v>
      </c>
      <c r="E272" s="155" t="s">
        <v>215</v>
      </c>
      <c r="F272" s="157">
        <v>82</v>
      </c>
      <c r="G272" s="158" t="s">
        <v>1315</v>
      </c>
      <c r="H272" s="157">
        <v>69</v>
      </c>
      <c r="I272" s="157">
        <v>2007</v>
      </c>
      <c r="J272" s="157" t="s">
        <v>5</v>
      </c>
    </row>
    <row r="273" spans="1:10">
      <c r="A273" s="166" t="str">
        <f t="shared" si="12"/>
        <v>Zambia, Health</v>
      </c>
      <c r="B273" s="154" t="str">
        <f t="shared" si="13"/>
        <v>ZM</v>
      </c>
      <c r="C273" s="154" t="str">
        <f t="shared" si="13"/>
        <v>894</v>
      </c>
      <c r="D273" s="155" t="str">
        <f t="shared" si="13"/>
        <v>Zambia</v>
      </c>
      <c r="E273" s="155" t="s">
        <v>215</v>
      </c>
      <c r="F273" s="157">
        <v>5</v>
      </c>
      <c r="G273" s="158" t="s">
        <v>1315</v>
      </c>
      <c r="H273" s="157">
        <v>46</v>
      </c>
      <c r="I273" s="157">
        <v>2007</v>
      </c>
      <c r="J273" s="157" t="s">
        <v>5</v>
      </c>
    </row>
    <row r="274" spans="1:10">
      <c r="A274" s="166" t="str">
        <f t="shared" si="12"/>
        <v>Gabon, Health</v>
      </c>
      <c r="B274" s="154" t="str">
        <f t="shared" si="13"/>
        <v>GA</v>
      </c>
      <c r="C274" s="154" t="str">
        <f t="shared" si="13"/>
        <v>266</v>
      </c>
      <c r="D274" s="155" t="str">
        <f t="shared" si="13"/>
        <v>Gabon</v>
      </c>
      <c r="E274" s="155" t="s">
        <v>215</v>
      </c>
      <c r="F274" s="157">
        <v>40</v>
      </c>
      <c r="G274" s="158" t="s">
        <v>1315</v>
      </c>
      <c r="H274" s="157">
        <v>59</v>
      </c>
      <c r="I274" s="157">
        <v>2007</v>
      </c>
      <c r="J274" s="157" t="s">
        <v>5</v>
      </c>
    </row>
    <row r="275" spans="1:10">
      <c r="A275" s="166" t="str">
        <f t="shared" si="12"/>
        <v>Marshall Islands, Health</v>
      </c>
      <c r="B275" s="154" t="str">
        <f t="shared" si="13"/>
        <v>MH</v>
      </c>
      <c r="C275" s="154" t="str">
        <f t="shared" si="13"/>
        <v>584</v>
      </c>
      <c r="D275" s="155" t="str">
        <f t="shared" si="13"/>
        <v>Marshall Islands</v>
      </c>
      <c r="E275" s="155" t="s">
        <v>215</v>
      </c>
      <c r="F275" s="157">
        <v>36</v>
      </c>
      <c r="G275" s="158" t="s">
        <v>1315</v>
      </c>
      <c r="H275" s="157">
        <v>58</v>
      </c>
      <c r="I275" s="157">
        <v>2007</v>
      </c>
      <c r="J275" s="157" t="s">
        <v>5</v>
      </c>
    </row>
    <row r="276" spans="1:10">
      <c r="A276" s="166" t="str">
        <f t="shared" si="12"/>
        <v>Guatemala, Health</v>
      </c>
      <c r="B276" s="154" t="str">
        <f t="shared" si="13"/>
        <v>GT</v>
      </c>
      <c r="C276" s="154" t="str">
        <f t="shared" si="13"/>
        <v>320</v>
      </c>
      <c r="D276" s="155" t="str">
        <f t="shared" si="13"/>
        <v>Guatemala</v>
      </c>
      <c r="E276" s="155" t="s">
        <v>215</v>
      </c>
      <c r="F276" s="157">
        <v>82</v>
      </c>
      <c r="G276" s="158" t="s">
        <v>1315</v>
      </c>
      <c r="H276" s="157">
        <v>69</v>
      </c>
      <c r="I276" s="157">
        <v>2007</v>
      </c>
      <c r="J276" s="157" t="s">
        <v>5</v>
      </c>
    </row>
    <row r="277" spans="1:10">
      <c r="A277" s="166" t="str">
        <f t="shared" si="12"/>
        <v>Morocco, Health</v>
      </c>
      <c r="B277" s="154" t="str">
        <f t="shared" si="13"/>
        <v>MA</v>
      </c>
      <c r="C277" s="154" t="str">
        <f t="shared" si="13"/>
        <v>504</v>
      </c>
      <c r="D277" s="155" t="str">
        <f t="shared" si="13"/>
        <v>Morocco</v>
      </c>
      <c r="E277" s="155" t="s">
        <v>215</v>
      </c>
      <c r="F277" s="157">
        <v>104</v>
      </c>
      <c r="G277" s="158" t="s">
        <v>1315</v>
      </c>
      <c r="H277" s="157">
        <v>72</v>
      </c>
      <c r="I277" s="157">
        <v>2007</v>
      </c>
      <c r="J277" s="157" t="s">
        <v>5</v>
      </c>
    </row>
    <row r="278" spans="1:10">
      <c r="A278" s="166" t="str">
        <f t="shared" si="12"/>
        <v>Iran (Islamic Republic of), Health</v>
      </c>
      <c r="B278" s="154" t="str">
        <f t="shared" si="13"/>
        <v>IR</v>
      </c>
      <c r="C278" s="154" t="str">
        <f t="shared" si="13"/>
        <v>364</v>
      </c>
      <c r="D278" s="155" t="str">
        <f t="shared" si="13"/>
        <v>Iran (Islamic Republic of)</v>
      </c>
      <c r="E278" s="155" t="s">
        <v>215</v>
      </c>
      <c r="F278" s="157">
        <v>104</v>
      </c>
      <c r="G278" s="158" t="s">
        <v>1315</v>
      </c>
      <c r="H278" s="157">
        <v>72</v>
      </c>
      <c r="I278" s="157">
        <v>2007</v>
      </c>
      <c r="J278" s="157" t="s">
        <v>5</v>
      </c>
    </row>
    <row r="279" spans="1:10">
      <c r="A279" s="166" t="str">
        <f t="shared" si="12"/>
        <v>Guyana, Health</v>
      </c>
      <c r="B279" s="154" t="str">
        <f t="shared" si="13"/>
        <v>GY</v>
      </c>
      <c r="C279" s="154" t="str">
        <f t="shared" si="13"/>
        <v>328</v>
      </c>
      <c r="D279" s="155" t="str">
        <f t="shared" si="13"/>
        <v>Guyana</v>
      </c>
      <c r="E279" s="155" t="s">
        <v>215</v>
      </c>
      <c r="F279" s="157">
        <v>45</v>
      </c>
      <c r="G279" s="158" t="s">
        <v>1315</v>
      </c>
      <c r="H279" s="157">
        <v>60</v>
      </c>
      <c r="I279" s="157">
        <v>2007</v>
      </c>
      <c r="J279" s="157" t="s">
        <v>5</v>
      </c>
    </row>
    <row r="280" spans="1:10">
      <c r="A280" s="166" t="str">
        <f t="shared" si="12"/>
        <v>Vanuatu, Health</v>
      </c>
      <c r="B280" s="154" t="str">
        <f t="shared" si="13"/>
        <v>VU</v>
      </c>
      <c r="C280" s="154" t="str">
        <f t="shared" si="13"/>
        <v>548</v>
      </c>
      <c r="D280" s="155" t="str">
        <f t="shared" si="13"/>
        <v>Vanuatu</v>
      </c>
      <c r="E280" s="155" t="s">
        <v>215</v>
      </c>
      <c r="F280" s="157">
        <v>82</v>
      </c>
      <c r="G280" s="158" t="s">
        <v>1315</v>
      </c>
      <c r="H280" s="157">
        <v>69</v>
      </c>
      <c r="I280" s="157">
        <v>2007</v>
      </c>
      <c r="J280" s="157" t="s">
        <v>5</v>
      </c>
    </row>
    <row r="281" spans="1:10">
      <c r="A281" s="166" t="str">
        <f t="shared" si="12"/>
        <v>Mongolia, Health</v>
      </c>
      <c r="B281" s="154" t="str">
        <f t="shared" si="13"/>
        <v>MN</v>
      </c>
      <c r="C281" s="154" t="str">
        <f t="shared" si="13"/>
        <v>496</v>
      </c>
      <c r="D281" s="155" t="str">
        <f t="shared" si="13"/>
        <v>Mongolia</v>
      </c>
      <c r="E281" s="155" t="s">
        <v>215</v>
      </c>
      <c r="F281" s="157">
        <v>60</v>
      </c>
      <c r="G281" s="158" t="s">
        <v>1315</v>
      </c>
      <c r="H281" s="157">
        <v>64</v>
      </c>
      <c r="I281" s="157">
        <v>2007</v>
      </c>
      <c r="J281" s="157" t="s">
        <v>5</v>
      </c>
    </row>
    <row r="282" spans="1:10">
      <c r="A282" s="166" t="str">
        <f t="shared" si="12"/>
        <v>Egypt, Health</v>
      </c>
      <c r="B282" s="154" t="str">
        <f t="shared" si="13"/>
        <v>EG</v>
      </c>
      <c r="C282" s="154" t="str">
        <f t="shared" si="13"/>
        <v>818</v>
      </c>
      <c r="D282" s="155" t="str">
        <f t="shared" si="13"/>
        <v>Egypt</v>
      </c>
      <c r="E282" s="155" t="s">
        <v>215</v>
      </c>
      <c r="F282" s="157">
        <v>74</v>
      </c>
      <c r="G282" s="158" t="s">
        <v>1315</v>
      </c>
      <c r="H282" s="157">
        <v>68</v>
      </c>
      <c r="I282" s="157">
        <v>2007</v>
      </c>
      <c r="J282" s="157" t="s">
        <v>5</v>
      </c>
    </row>
    <row r="283" spans="1:10">
      <c r="A283" s="166" t="str">
        <f t="shared" si="12"/>
        <v>Tuvalu, Health</v>
      </c>
      <c r="B283" s="154" t="str">
        <f t="shared" si="13"/>
        <v>TV</v>
      </c>
      <c r="C283" s="154" t="str">
        <f t="shared" si="13"/>
        <v>798</v>
      </c>
      <c r="D283" s="155" t="str">
        <f t="shared" si="13"/>
        <v>Tuvalu</v>
      </c>
      <c r="E283" s="155" t="s">
        <v>215</v>
      </c>
      <c r="F283" s="157">
        <v>65</v>
      </c>
      <c r="G283" s="158" t="s">
        <v>1315</v>
      </c>
      <c r="H283" s="157">
        <v>65</v>
      </c>
      <c r="I283" s="157">
        <v>2007</v>
      </c>
      <c r="J283" s="157" t="s">
        <v>5</v>
      </c>
    </row>
    <row r="284" spans="1:10">
      <c r="A284" s="166" t="str">
        <f t="shared" si="12"/>
        <v>Belize, Health</v>
      </c>
      <c r="B284" s="154" t="str">
        <f t="shared" si="13"/>
        <v>BZ</v>
      </c>
      <c r="C284" s="154" t="str">
        <f t="shared" si="13"/>
        <v>084</v>
      </c>
      <c r="D284" s="155" t="str">
        <f t="shared" si="13"/>
        <v>Belize</v>
      </c>
      <c r="E284" s="155" t="s">
        <v>215</v>
      </c>
      <c r="F284" s="157">
        <v>74</v>
      </c>
      <c r="G284" s="158" t="s">
        <v>1315</v>
      </c>
      <c r="H284" s="157">
        <v>68</v>
      </c>
      <c r="I284" s="157">
        <v>2007</v>
      </c>
      <c r="J284" s="157" t="s">
        <v>5</v>
      </c>
    </row>
    <row r="285" spans="1:10">
      <c r="A285" s="166" t="str">
        <f t="shared" si="12"/>
        <v>El Salvador, Health</v>
      </c>
      <c r="B285" s="154" t="str">
        <f t="shared" ref="B285:D300" si="14">B85</f>
        <v>SV</v>
      </c>
      <c r="C285" s="154" t="str">
        <f t="shared" si="14"/>
        <v>222</v>
      </c>
      <c r="D285" s="155" t="str">
        <f t="shared" si="14"/>
        <v>El Salvador</v>
      </c>
      <c r="E285" s="155" t="s">
        <v>215</v>
      </c>
      <c r="F285" s="157">
        <v>104</v>
      </c>
      <c r="G285" s="158" t="s">
        <v>1315</v>
      </c>
      <c r="H285" s="157">
        <v>72</v>
      </c>
      <c r="I285" s="157">
        <v>2007</v>
      </c>
      <c r="J285" s="157" t="s">
        <v>5</v>
      </c>
    </row>
    <row r="286" spans="1:10">
      <c r="A286" s="166" t="str">
        <f t="shared" si="12"/>
        <v>Tunisia, Health</v>
      </c>
      <c r="B286" s="154" t="str">
        <f t="shared" si="14"/>
        <v>TN</v>
      </c>
      <c r="C286" s="154" t="str">
        <f t="shared" si="14"/>
        <v>788</v>
      </c>
      <c r="D286" s="155" t="str">
        <f t="shared" si="14"/>
        <v>Tunisia</v>
      </c>
      <c r="E286" s="155" t="s">
        <v>215</v>
      </c>
      <c r="F286" s="157">
        <v>129</v>
      </c>
      <c r="G286" s="158" t="s">
        <v>1315</v>
      </c>
      <c r="H286" s="157">
        <v>74</v>
      </c>
      <c r="I286" s="157">
        <v>2007</v>
      </c>
      <c r="J286" s="157" t="s">
        <v>5</v>
      </c>
    </row>
    <row r="287" spans="1:10">
      <c r="A287" s="166" t="str">
        <f t="shared" si="12"/>
        <v>Ghana, Health</v>
      </c>
      <c r="B287" s="154" t="str">
        <f t="shared" si="14"/>
        <v>GH</v>
      </c>
      <c r="C287" s="154" t="str">
        <f t="shared" si="14"/>
        <v>288</v>
      </c>
      <c r="D287" s="155" t="str">
        <f t="shared" si="14"/>
        <v>Ghana</v>
      </c>
      <c r="E287" s="155" t="s">
        <v>215</v>
      </c>
      <c r="F287" s="157">
        <v>33</v>
      </c>
      <c r="G287" s="158" t="s">
        <v>1315</v>
      </c>
      <c r="H287" s="157">
        <v>57</v>
      </c>
      <c r="I287" s="157">
        <v>2007</v>
      </c>
      <c r="J287" s="157" t="s">
        <v>5</v>
      </c>
    </row>
    <row r="288" spans="1:10">
      <c r="A288" s="166" t="str">
        <f t="shared" si="12"/>
        <v>Azerbaijan, Health</v>
      </c>
      <c r="B288" s="154" t="str">
        <f t="shared" si="14"/>
        <v>AZ</v>
      </c>
      <c r="C288" s="154" t="str">
        <f t="shared" si="14"/>
        <v>031</v>
      </c>
      <c r="D288" s="155" t="str">
        <f t="shared" si="14"/>
        <v>Azerbaijan</v>
      </c>
      <c r="E288" s="155" t="s">
        <v>215</v>
      </c>
      <c r="F288" s="157">
        <v>74</v>
      </c>
      <c r="G288" s="158" t="s">
        <v>1315</v>
      </c>
      <c r="H288" s="157">
        <v>68</v>
      </c>
      <c r="I288" s="157">
        <v>2007</v>
      </c>
      <c r="J288" s="157" t="s">
        <v>5</v>
      </c>
    </row>
    <row r="289" spans="1:10">
      <c r="A289" s="166" t="str">
        <f t="shared" si="12"/>
        <v>Maldives, Health</v>
      </c>
      <c r="B289" s="154" t="str">
        <f t="shared" si="14"/>
        <v>MV</v>
      </c>
      <c r="C289" s="154" t="str">
        <f t="shared" si="14"/>
        <v>462</v>
      </c>
      <c r="D289" s="155" t="str">
        <f t="shared" si="14"/>
        <v>Maldives</v>
      </c>
      <c r="E289" s="155" t="s">
        <v>215</v>
      </c>
      <c r="F289" s="157">
        <v>117</v>
      </c>
      <c r="G289" s="158" t="s">
        <v>1315</v>
      </c>
      <c r="H289" s="157">
        <v>73</v>
      </c>
      <c r="I289" s="157">
        <v>2007</v>
      </c>
      <c r="J289" s="157" t="s">
        <v>5</v>
      </c>
    </row>
    <row r="290" spans="1:10">
      <c r="A290" s="166" t="str">
        <f t="shared" si="12"/>
        <v>Paraguay, Health</v>
      </c>
      <c r="B290" s="154" t="str">
        <f t="shared" si="14"/>
        <v>PY</v>
      </c>
      <c r="C290" s="154" t="str">
        <f t="shared" si="14"/>
        <v>600</v>
      </c>
      <c r="D290" s="155" t="str">
        <f t="shared" si="14"/>
        <v>Paraguay</v>
      </c>
      <c r="E290" s="155" t="s">
        <v>215</v>
      </c>
      <c r="F290" s="157">
        <v>129</v>
      </c>
      <c r="G290" s="158" t="s">
        <v>1315</v>
      </c>
      <c r="H290" s="157">
        <v>74</v>
      </c>
      <c r="I290" s="157">
        <v>2007</v>
      </c>
      <c r="J290" s="157" t="s">
        <v>5</v>
      </c>
    </row>
    <row r="291" spans="1:10">
      <c r="A291" s="166" t="str">
        <f t="shared" si="12"/>
        <v>Bosnia and Herzegovina, Health</v>
      </c>
      <c r="B291" s="154" t="str">
        <f t="shared" si="14"/>
        <v>BA</v>
      </c>
      <c r="C291" s="154" t="str">
        <f t="shared" si="14"/>
        <v>070</v>
      </c>
      <c r="D291" s="155" t="str">
        <f t="shared" si="14"/>
        <v>Bosnia and Herzegovina</v>
      </c>
      <c r="E291" s="155" t="s">
        <v>215</v>
      </c>
      <c r="F291" s="157">
        <v>138</v>
      </c>
      <c r="G291" s="158" t="s">
        <v>1315</v>
      </c>
      <c r="H291" s="157">
        <v>75</v>
      </c>
      <c r="I291" s="157">
        <v>2007</v>
      </c>
      <c r="J291" s="157" t="s">
        <v>5</v>
      </c>
    </row>
    <row r="292" spans="1:10">
      <c r="A292" s="166" t="str">
        <f t="shared" si="12"/>
        <v>Jordan, Health</v>
      </c>
      <c r="B292" s="154" t="str">
        <f t="shared" si="14"/>
        <v>JO</v>
      </c>
      <c r="C292" s="154" t="str">
        <f t="shared" si="14"/>
        <v>400</v>
      </c>
      <c r="D292" s="155" t="str">
        <f t="shared" si="14"/>
        <v>Jordan</v>
      </c>
      <c r="E292" s="155" t="s">
        <v>215</v>
      </c>
      <c r="F292" s="157">
        <v>104</v>
      </c>
      <c r="G292" s="158" t="s">
        <v>1315</v>
      </c>
      <c r="H292" s="157">
        <v>72</v>
      </c>
      <c r="I292" s="157">
        <v>2007</v>
      </c>
      <c r="J292" s="157" t="s">
        <v>5</v>
      </c>
    </row>
    <row r="293" spans="1:10">
      <c r="A293" s="166" t="str">
        <f t="shared" si="12"/>
        <v>Libya, Health</v>
      </c>
      <c r="B293" s="154" t="str">
        <f t="shared" si="14"/>
        <v>LY</v>
      </c>
      <c r="C293" s="154" t="str">
        <f t="shared" si="14"/>
        <v>434</v>
      </c>
      <c r="D293" s="155" t="str">
        <f t="shared" si="14"/>
        <v>Libya</v>
      </c>
      <c r="E293" s="155" t="s">
        <v>215</v>
      </c>
      <c r="F293" s="157">
        <v>117</v>
      </c>
      <c r="G293" s="158" t="s">
        <v>1315</v>
      </c>
      <c r="H293" s="157">
        <v>73</v>
      </c>
      <c r="I293" s="157">
        <v>2007</v>
      </c>
      <c r="J293" s="157" t="s">
        <v>6</v>
      </c>
    </row>
    <row r="294" spans="1:10">
      <c r="A294" s="166" t="str">
        <f t="shared" si="12"/>
        <v>Cape Verde, Health</v>
      </c>
      <c r="B294" s="154" t="str">
        <f t="shared" si="14"/>
        <v>CV</v>
      </c>
      <c r="C294" s="154" t="str">
        <f t="shared" si="14"/>
        <v>132</v>
      </c>
      <c r="D294" s="155" t="str">
        <f t="shared" si="14"/>
        <v>Cape Verde</v>
      </c>
      <c r="E294" s="155" t="s">
        <v>215</v>
      </c>
      <c r="F294" s="157">
        <v>90</v>
      </c>
      <c r="G294" s="158" t="s">
        <v>1315</v>
      </c>
      <c r="H294" s="157">
        <v>70</v>
      </c>
      <c r="I294" s="157">
        <v>2007</v>
      </c>
      <c r="J294" s="157" t="s">
        <v>5</v>
      </c>
    </row>
    <row r="295" spans="1:10">
      <c r="A295" s="166" t="str">
        <f t="shared" si="12"/>
        <v>Turkey, Health</v>
      </c>
      <c r="B295" s="154" t="str">
        <f t="shared" si="14"/>
        <v>TR</v>
      </c>
      <c r="C295" s="154" t="str">
        <f t="shared" si="14"/>
        <v>792</v>
      </c>
      <c r="D295" s="155" t="str">
        <f t="shared" si="14"/>
        <v>Turkey</v>
      </c>
      <c r="E295" s="155" t="s">
        <v>215</v>
      </c>
      <c r="F295" s="157">
        <v>117</v>
      </c>
      <c r="G295" s="158" t="s">
        <v>1315</v>
      </c>
      <c r="H295" s="157">
        <v>73</v>
      </c>
      <c r="I295" s="157">
        <v>2007</v>
      </c>
      <c r="J295" s="157" t="s">
        <v>5</v>
      </c>
    </row>
    <row r="296" spans="1:10">
      <c r="A296" s="166" t="str">
        <f t="shared" si="12"/>
        <v>Fiji, Health</v>
      </c>
      <c r="B296" s="154" t="str">
        <f t="shared" si="14"/>
        <v>FJ</v>
      </c>
      <c r="C296" s="154" t="str">
        <f t="shared" si="14"/>
        <v>242</v>
      </c>
      <c r="D296" s="155" t="str">
        <f t="shared" si="14"/>
        <v>Fiji</v>
      </c>
      <c r="E296" s="155" t="s">
        <v>215</v>
      </c>
      <c r="F296" s="157">
        <v>82</v>
      </c>
      <c r="G296" s="158" t="s">
        <v>1315</v>
      </c>
      <c r="H296" s="157">
        <v>69</v>
      </c>
      <c r="I296" s="157">
        <v>2007</v>
      </c>
      <c r="J296" s="157" t="s">
        <v>5</v>
      </c>
    </row>
    <row r="297" spans="1:10">
      <c r="A297" s="166" t="str">
        <f t="shared" si="12"/>
        <v>Indonesia, Health</v>
      </c>
      <c r="B297" s="154" t="str">
        <f t="shared" si="14"/>
        <v>ID</v>
      </c>
      <c r="C297" s="154" t="str">
        <f t="shared" si="14"/>
        <v>360</v>
      </c>
      <c r="D297" s="155" t="str">
        <f t="shared" si="14"/>
        <v>Indonesia</v>
      </c>
      <c r="E297" s="155" t="s">
        <v>215</v>
      </c>
      <c r="F297" s="157">
        <v>74</v>
      </c>
      <c r="G297" s="158" t="s">
        <v>1315</v>
      </c>
      <c r="H297" s="157">
        <v>68</v>
      </c>
      <c r="I297" s="157">
        <v>2007</v>
      </c>
      <c r="J297" s="157" t="s">
        <v>5</v>
      </c>
    </row>
    <row r="298" spans="1:10">
      <c r="A298" s="166" t="str">
        <f t="shared" si="12"/>
        <v>Dominican Republic, Health</v>
      </c>
      <c r="B298" s="154" t="str">
        <f t="shared" si="14"/>
        <v>DO</v>
      </c>
      <c r="C298" s="154" t="str">
        <f t="shared" si="14"/>
        <v>214</v>
      </c>
      <c r="D298" s="155" t="str">
        <f t="shared" si="14"/>
        <v>Dominican Republic</v>
      </c>
      <c r="E298" s="155" t="s">
        <v>215</v>
      </c>
      <c r="F298" s="157">
        <v>104</v>
      </c>
      <c r="G298" s="158" t="s">
        <v>1315</v>
      </c>
      <c r="H298" s="157">
        <v>72</v>
      </c>
      <c r="I298" s="157">
        <v>2007</v>
      </c>
      <c r="J298" s="157" t="s">
        <v>5</v>
      </c>
    </row>
    <row r="299" spans="1:10">
      <c r="A299" s="166" t="str">
        <f t="shared" si="12"/>
        <v>China, Health</v>
      </c>
      <c r="B299" s="154" t="str">
        <f t="shared" si="14"/>
        <v>CN</v>
      </c>
      <c r="C299" s="154">
        <f t="shared" si="14"/>
        <v>156</v>
      </c>
      <c r="D299" s="155" t="str">
        <f t="shared" si="14"/>
        <v>China</v>
      </c>
      <c r="E299" s="155" t="s">
        <v>215</v>
      </c>
      <c r="F299" s="157">
        <v>129</v>
      </c>
      <c r="G299" s="158" t="s">
        <v>1315</v>
      </c>
      <c r="H299" s="157">
        <v>74</v>
      </c>
      <c r="I299" s="157">
        <v>2007</v>
      </c>
      <c r="J299" s="157" t="s">
        <v>5</v>
      </c>
    </row>
    <row r="300" spans="1:10">
      <c r="A300" s="166" t="str">
        <f t="shared" si="12"/>
        <v>Namibia, Health</v>
      </c>
      <c r="B300" s="154" t="str">
        <f t="shared" si="14"/>
        <v>NA</v>
      </c>
      <c r="C300" s="154" t="str">
        <f t="shared" si="14"/>
        <v>516</v>
      </c>
      <c r="D300" s="155" t="str">
        <f t="shared" si="14"/>
        <v>Namibia</v>
      </c>
      <c r="E300" s="155" t="s">
        <v>215</v>
      </c>
      <c r="F300" s="157">
        <v>40</v>
      </c>
      <c r="G300" s="158" t="s">
        <v>1315</v>
      </c>
      <c r="H300" s="157">
        <v>59</v>
      </c>
      <c r="I300" s="157">
        <v>2007</v>
      </c>
      <c r="J300" s="157" t="s">
        <v>5</v>
      </c>
    </row>
    <row r="301" spans="1:10">
      <c r="A301" s="166" t="str">
        <f t="shared" si="12"/>
        <v>Ecuador, Health</v>
      </c>
      <c r="B301" s="154" t="str">
        <f t="shared" ref="B301:D316" si="15">B101</f>
        <v>EC</v>
      </c>
      <c r="C301" s="154" t="str">
        <f t="shared" si="15"/>
        <v>218</v>
      </c>
      <c r="D301" s="155" t="str">
        <f t="shared" si="15"/>
        <v>Ecuador</v>
      </c>
      <c r="E301" s="155" t="s">
        <v>215</v>
      </c>
      <c r="F301" s="157">
        <v>117</v>
      </c>
      <c r="G301" s="158" t="s">
        <v>1315</v>
      </c>
      <c r="H301" s="157">
        <v>73</v>
      </c>
      <c r="I301" s="157">
        <v>2007</v>
      </c>
      <c r="J301" s="157" t="s">
        <v>5</v>
      </c>
    </row>
    <row r="302" spans="1:10">
      <c r="A302" s="166" t="str">
        <f t="shared" si="12"/>
        <v>Venezuela (Bolivarian Republic of), Health</v>
      </c>
      <c r="B302" s="154" t="str">
        <f t="shared" si="15"/>
        <v>VE</v>
      </c>
      <c r="C302" s="154" t="str">
        <f t="shared" si="15"/>
        <v>862</v>
      </c>
      <c r="D302" s="155" t="str">
        <f t="shared" si="15"/>
        <v>Venezuela (Bolivarian Republic of)</v>
      </c>
      <c r="E302" s="155" t="s">
        <v>215</v>
      </c>
      <c r="F302" s="157">
        <v>138</v>
      </c>
      <c r="G302" s="158" t="s">
        <v>1315</v>
      </c>
      <c r="H302" s="157">
        <v>75</v>
      </c>
      <c r="I302" s="157">
        <v>2007</v>
      </c>
      <c r="J302" s="157" t="s">
        <v>5</v>
      </c>
    </row>
    <row r="303" spans="1:10">
      <c r="A303" s="166" t="str">
        <f t="shared" si="12"/>
        <v>The former Yugoslav Republic of Macedonia, Health</v>
      </c>
      <c r="B303" s="154" t="str">
        <f t="shared" si="15"/>
        <v>MK</v>
      </c>
      <c r="C303" s="154" t="str">
        <f t="shared" si="15"/>
        <v>807</v>
      </c>
      <c r="D303" s="155" t="str">
        <f t="shared" si="15"/>
        <v>The former Yugoslav Republic of Macedonia</v>
      </c>
      <c r="E303" s="155" t="s">
        <v>215</v>
      </c>
      <c r="F303" s="157">
        <v>129</v>
      </c>
      <c r="G303" s="158" t="s">
        <v>1315</v>
      </c>
      <c r="H303" s="157">
        <v>74</v>
      </c>
      <c r="I303" s="157">
        <v>2007</v>
      </c>
      <c r="J303" s="157" t="s">
        <v>5</v>
      </c>
    </row>
    <row r="304" spans="1:10">
      <c r="A304" s="166" t="str">
        <f t="shared" si="12"/>
        <v>Lebanon, Health</v>
      </c>
      <c r="B304" s="154" t="str">
        <f t="shared" si="15"/>
        <v>LB</v>
      </c>
      <c r="C304" s="154" t="str">
        <f t="shared" si="15"/>
        <v>422</v>
      </c>
      <c r="D304" s="155" t="str">
        <f t="shared" si="15"/>
        <v>Lebanon</v>
      </c>
      <c r="E304" s="155" t="s">
        <v>215</v>
      </c>
      <c r="F304" s="157">
        <v>90</v>
      </c>
      <c r="G304" s="158" t="s">
        <v>1315</v>
      </c>
      <c r="H304" s="157">
        <v>70</v>
      </c>
      <c r="I304" s="157">
        <v>2007</v>
      </c>
      <c r="J304" s="157" t="s">
        <v>5</v>
      </c>
    </row>
    <row r="305" spans="1:10">
      <c r="A305" s="166" t="str">
        <f t="shared" si="12"/>
        <v>Albania, Health</v>
      </c>
      <c r="B305" s="154" t="str">
        <f t="shared" si="15"/>
        <v>AL</v>
      </c>
      <c r="C305" s="154" t="str">
        <f t="shared" si="15"/>
        <v>008</v>
      </c>
      <c r="D305" s="155" t="str">
        <f t="shared" si="15"/>
        <v>Albania</v>
      </c>
      <c r="E305" s="155" t="s">
        <v>215</v>
      </c>
      <c r="F305" s="157">
        <v>104</v>
      </c>
      <c r="G305" s="158" t="s">
        <v>1315</v>
      </c>
      <c r="H305" s="157">
        <v>72</v>
      </c>
      <c r="I305" s="157">
        <v>2007</v>
      </c>
      <c r="J305" s="157" t="s">
        <v>5</v>
      </c>
    </row>
    <row r="306" spans="1:10">
      <c r="A306" s="166" t="str">
        <f t="shared" si="12"/>
        <v>Suriname, Health</v>
      </c>
      <c r="B306" s="154" t="str">
        <f t="shared" si="15"/>
        <v>SR</v>
      </c>
      <c r="C306" s="154" t="str">
        <f t="shared" si="15"/>
        <v>740</v>
      </c>
      <c r="D306" s="155" t="str">
        <f t="shared" si="15"/>
        <v>Suriname</v>
      </c>
      <c r="E306" s="155" t="s">
        <v>215</v>
      </c>
      <c r="F306" s="157">
        <v>82</v>
      </c>
      <c r="G306" s="158" t="s">
        <v>1315</v>
      </c>
      <c r="H306" s="157">
        <v>69</v>
      </c>
      <c r="I306" s="157">
        <v>2007</v>
      </c>
      <c r="J306" s="157" t="s">
        <v>5</v>
      </c>
    </row>
    <row r="307" spans="1:10">
      <c r="A307" s="166" t="str">
        <f t="shared" si="12"/>
        <v>Russian Federation, Health</v>
      </c>
      <c r="B307" s="154" t="str">
        <f t="shared" si="15"/>
        <v>RU</v>
      </c>
      <c r="C307" s="154" t="str">
        <f t="shared" si="15"/>
        <v>643</v>
      </c>
      <c r="D307" s="155" t="str">
        <f t="shared" si="15"/>
        <v>Russian Federation</v>
      </c>
      <c r="E307" s="155" t="s">
        <v>215</v>
      </c>
      <c r="F307" s="157">
        <v>68</v>
      </c>
      <c r="G307" s="158" t="s">
        <v>1315</v>
      </c>
      <c r="H307" s="157">
        <v>66</v>
      </c>
      <c r="I307" s="157">
        <v>2007</v>
      </c>
      <c r="J307" s="157" t="s">
        <v>5</v>
      </c>
    </row>
    <row r="308" spans="1:10">
      <c r="A308" s="166" t="str">
        <f t="shared" si="12"/>
        <v>Cuba, Health</v>
      </c>
      <c r="B308" s="154" t="str">
        <f t="shared" si="15"/>
        <v>CU</v>
      </c>
      <c r="C308" s="154" t="str">
        <f t="shared" si="15"/>
        <v>192</v>
      </c>
      <c r="D308" s="155" t="str">
        <f t="shared" si="15"/>
        <v>Cuba</v>
      </c>
      <c r="E308" s="155" t="s">
        <v>215</v>
      </c>
      <c r="F308" s="157">
        <v>159</v>
      </c>
      <c r="G308" s="158" t="s">
        <v>1315</v>
      </c>
      <c r="H308" s="157">
        <v>78</v>
      </c>
      <c r="I308" s="157">
        <v>2007</v>
      </c>
      <c r="J308" s="157" t="s">
        <v>5</v>
      </c>
    </row>
    <row r="309" spans="1:10">
      <c r="A309" s="166" t="str">
        <f t="shared" si="12"/>
        <v>Republic of Moldova, Health</v>
      </c>
      <c r="B309" s="154" t="str">
        <f t="shared" si="15"/>
        <v>MD</v>
      </c>
      <c r="C309" s="154" t="str">
        <f t="shared" si="15"/>
        <v>498</v>
      </c>
      <c r="D309" s="155" t="str">
        <f t="shared" si="15"/>
        <v>Republic of Moldova</v>
      </c>
      <c r="E309" s="155" t="s">
        <v>215</v>
      </c>
      <c r="F309" s="157">
        <v>82</v>
      </c>
      <c r="G309" s="158" t="s">
        <v>1315</v>
      </c>
      <c r="H309" s="157">
        <v>69</v>
      </c>
      <c r="I309" s="157">
        <v>2007</v>
      </c>
      <c r="J309" s="157" t="s">
        <v>5</v>
      </c>
    </row>
    <row r="310" spans="1:10">
      <c r="A310" s="166" t="str">
        <f t="shared" si="12"/>
        <v>Tonga, Health</v>
      </c>
      <c r="B310" s="154" t="str">
        <f t="shared" si="15"/>
        <v>TO</v>
      </c>
      <c r="C310" s="154" t="str">
        <f t="shared" si="15"/>
        <v>776</v>
      </c>
      <c r="D310" s="155" t="str">
        <f t="shared" si="15"/>
        <v>Tonga</v>
      </c>
      <c r="E310" s="155" t="s">
        <v>215</v>
      </c>
      <c r="F310" s="157">
        <v>90</v>
      </c>
      <c r="G310" s="158" t="s">
        <v>1315</v>
      </c>
      <c r="H310" s="157">
        <v>70</v>
      </c>
      <c r="I310" s="157">
        <v>2007</v>
      </c>
      <c r="J310" s="157" t="s">
        <v>5</v>
      </c>
    </row>
    <row r="311" spans="1:10">
      <c r="A311" s="166" t="str">
        <f t="shared" si="12"/>
        <v>Botswana, Health</v>
      </c>
      <c r="B311" s="154" t="str">
        <f t="shared" si="15"/>
        <v>BW</v>
      </c>
      <c r="C311" s="154" t="str">
        <f t="shared" si="15"/>
        <v>072</v>
      </c>
      <c r="D311" s="155" t="str">
        <f t="shared" si="15"/>
        <v>Botswana</v>
      </c>
      <c r="E311" s="155" t="s">
        <v>215</v>
      </c>
      <c r="F311" s="157">
        <v>29</v>
      </c>
      <c r="G311" s="158" t="s">
        <v>1315</v>
      </c>
      <c r="H311" s="157">
        <v>56</v>
      </c>
      <c r="I311" s="157">
        <v>2007</v>
      </c>
      <c r="J311" s="157" t="s">
        <v>5</v>
      </c>
    </row>
    <row r="312" spans="1:10">
      <c r="A312" s="166" t="str">
        <f t="shared" si="12"/>
        <v>Samoa, Health</v>
      </c>
      <c r="B312" s="154" t="str">
        <f t="shared" si="15"/>
        <v>WS</v>
      </c>
      <c r="C312" s="154" t="str">
        <f t="shared" si="15"/>
        <v>882</v>
      </c>
      <c r="D312" s="155" t="str">
        <f t="shared" si="15"/>
        <v>Samoa</v>
      </c>
      <c r="E312" s="155" t="s">
        <v>215</v>
      </c>
      <c r="F312" s="157">
        <v>74</v>
      </c>
      <c r="G312" s="158" t="s">
        <v>1315</v>
      </c>
      <c r="H312" s="157">
        <v>68</v>
      </c>
      <c r="I312" s="157">
        <v>2007</v>
      </c>
      <c r="J312" s="157" t="s">
        <v>5</v>
      </c>
    </row>
    <row r="313" spans="1:10">
      <c r="A313" s="166" t="str">
        <f t="shared" si="12"/>
        <v>South Africa, Health</v>
      </c>
      <c r="B313" s="154" t="str">
        <f t="shared" si="15"/>
        <v>ZA</v>
      </c>
      <c r="C313" s="154" t="str">
        <f t="shared" si="15"/>
        <v>710</v>
      </c>
      <c r="D313" s="155" t="str">
        <f t="shared" si="15"/>
        <v>South Africa</v>
      </c>
      <c r="E313" s="155" t="s">
        <v>215</v>
      </c>
      <c r="F313" s="157">
        <v>25</v>
      </c>
      <c r="G313" s="158" t="s">
        <v>1315</v>
      </c>
      <c r="H313" s="157">
        <v>54</v>
      </c>
      <c r="I313" s="157">
        <v>2007</v>
      </c>
      <c r="J313" s="157" t="s">
        <v>5</v>
      </c>
    </row>
    <row r="314" spans="1:10">
      <c r="A314" s="166" t="str">
        <f t="shared" si="12"/>
        <v>Philippines, Health</v>
      </c>
      <c r="B314" s="154" t="str">
        <f t="shared" si="15"/>
        <v>PH</v>
      </c>
      <c r="C314" s="154" t="str">
        <f t="shared" si="15"/>
        <v>608</v>
      </c>
      <c r="D314" s="155" t="str">
        <f t="shared" si="15"/>
        <v>Philippines</v>
      </c>
      <c r="E314" s="155" t="s">
        <v>215</v>
      </c>
      <c r="F314" s="157">
        <v>96</v>
      </c>
      <c r="G314" s="158" t="s">
        <v>1315</v>
      </c>
      <c r="H314" s="157">
        <v>71</v>
      </c>
      <c r="I314" s="157">
        <v>2007</v>
      </c>
      <c r="J314" s="157" t="s">
        <v>5</v>
      </c>
    </row>
    <row r="315" spans="1:10">
      <c r="A315" s="166" t="str">
        <f t="shared" si="12"/>
        <v>Armenia, Health</v>
      </c>
      <c r="B315" s="154" t="str">
        <f t="shared" si="15"/>
        <v>AM</v>
      </c>
      <c r="C315" s="154" t="str">
        <f t="shared" si="15"/>
        <v>051</v>
      </c>
      <c r="D315" s="155" t="str">
        <f t="shared" si="15"/>
        <v>Armenia</v>
      </c>
      <c r="E315" s="155" t="s">
        <v>215</v>
      </c>
      <c r="F315" s="157">
        <v>82</v>
      </c>
      <c r="G315" s="158" t="s">
        <v>1315</v>
      </c>
      <c r="H315" s="157">
        <v>69</v>
      </c>
      <c r="I315" s="157">
        <v>2007</v>
      </c>
      <c r="J315" s="157" t="s">
        <v>5</v>
      </c>
    </row>
    <row r="316" spans="1:10">
      <c r="A316" s="166" t="str">
        <f t="shared" si="12"/>
        <v>Colombia, Health</v>
      </c>
      <c r="B316" s="154" t="str">
        <f t="shared" si="15"/>
        <v>CO</v>
      </c>
      <c r="C316" s="154" t="str">
        <f t="shared" si="15"/>
        <v>170</v>
      </c>
      <c r="D316" s="155" t="str">
        <f t="shared" si="15"/>
        <v>Colombia</v>
      </c>
      <c r="E316" s="155" t="s">
        <v>215</v>
      </c>
      <c r="F316" s="157">
        <v>138</v>
      </c>
      <c r="G316" s="158" t="s">
        <v>1315</v>
      </c>
      <c r="H316" s="157">
        <v>75</v>
      </c>
      <c r="I316" s="157">
        <v>2007</v>
      </c>
      <c r="J316" s="157" t="s">
        <v>5</v>
      </c>
    </row>
    <row r="317" spans="1:10">
      <c r="A317" s="166" t="str">
        <f t="shared" si="12"/>
        <v>Kazakhstan, Health</v>
      </c>
      <c r="B317" s="154" t="str">
        <f t="shared" ref="B317:D332" si="16">B117</f>
        <v>KZ</v>
      </c>
      <c r="C317" s="154" t="str">
        <f t="shared" si="16"/>
        <v>398</v>
      </c>
      <c r="D317" s="155" t="str">
        <f t="shared" si="16"/>
        <v>Kazakhstan</v>
      </c>
      <c r="E317" s="155" t="s">
        <v>215</v>
      </c>
      <c r="F317" s="157">
        <v>60</v>
      </c>
      <c r="G317" s="158" t="s">
        <v>1315</v>
      </c>
      <c r="H317" s="157">
        <v>64</v>
      </c>
      <c r="I317" s="157">
        <v>2007</v>
      </c>
      <c r="J317" s="157" t="s">
        <v>5</v>
      </c>
    </row>
    <row r="318" spans="1:10">
      <c r="A318" s="166" t="str">
        <f t="shared" si="12"/>
        <v>Ukraine, Health</v>
      </c>
      <c r="B318" s="154" t="str">
        <f t="shared" si="16"/>
        <v>UA</v>
      </c>
      <c r="C318" s="154" t="str">
        <f t="shared" si="16"/>
        <v>804</v>
      </c>
      <c r="D318" s="155" t="str">
        <f t="shared" si="16"/>
        <v>Ukraine</v>
      </c>
      <c r="E318" s="155" t="s">
        <v>215</v>
      </c>
      <c r="F318" s="157">
        <v>74</v>
      </c>
      <c r="G318" s="158" t="s">
        <v>1315</v>
      </c>
      <c r="H318" s="157">
        <v>68</v>
      </c>
      <c r="I318" s="157">
        <v>2007</v>
      </c>
      <c r="J318" s="157" t="s">
        <v>5</v>
      </c>
    </row>
    <row r="319" spans="1:10">
      <c r="A319" s="166" t="str">
        <f t="shared" si="12"/>
        <v>Peru, Health</v>
      </c>
      <c r="B319" s="154" t="str">
        <f t="shared" si="16"/>
        <v>PE</v>
      </c>
      <c r="C319" s="154" t="str">
        <f t="shared" si="16"/>
        <v>604</v>
      </c>
      <c r="D319" s="155" t="str">
        <f t="shared" si="16"/>
        <v>Peru</v>
      </c>
      <c r="E319" s="155" t="s">
        <v>215</v>
      </c>
      <c r="F319" s="157">
        <v>147</v>
      </c>
      <c r="G319" s="158" t="s">
        <v>1315</v>
      </c>
      <c r="H319" s="157">
        <v>76</v>
      </c>
      <c r="I319" s="157">
        <v>2007</v>
      </c>
      <c r="J319" s="157" t="s">
        <v>5</v>
      </c>
    </row>
    <row r="320" spans="1:10">
      <c r="A320" s="166" t="str">
        <f t="shared" si="12"/>
        <v>Jamaica, Health</v>
      </c>
      <c r="B320" s="154" t="str">
        <f t="shared" si="16"/>
        <v>JM</v>
      </c>
      <c r="C320" s="154" t="str">
        <f t="shared" si="16"/>
        <v>388</v>
      </c>
      <c r="D320" s="155" t="str">
        <f t="shared" si="16"/>
        <v>Jamaica</v>
      </c>
      <c r="E320" s="155" t="s">
        <v>215</v>
      </c>
      <c r="F320" s="157">
        <v>104</v>
      </c>
      <c r="G320" s="158" t="s">
        <v>1315</v>
      </c>
      <c r="H320" s="157">
        <v>72</v>
      </c>
      <c r="I320" s="157">
        <v>2007</v>
      </c>
      <c r="J320" s="157" t="s">
        <v>5</v>
      </c>
    </row>
    <row r="321" spans="1:10">
      <c r="A321" s="166" t="str">
        <f t="shared" si="12"/>
        <v>Georgia, Health</v>
      </c>
      <c r="B321" s="154" t="str">
        <f t="shared" si="16"/>
        <v>GE</v>
      </c>
      <c r="C321" s="154" t="str">
        <f t="shared" si="16"/>
        <v>268</v>
      </c>
      <c r="D321" s="155" t="str">
        <f t="shared" si="16"/>
        <v>Georgia</v>
      </c>
      <c r="E321" s="155" t="s">
        <v>215</v>
      </c>
      <c r="F321" s="157">
        <v>104</v>
      </c>
      <c r="G321" s="158" t="s">
        <v>1315</v>
      </c>
      <c r="H321" s="157">
        <v>72</v>
      </c>
      <c r="I321" s="157">
        <v>2007</v>
      </c>
      <c r="J321" s="157" t="s">
        <v>5</v>
      </c>
    </row>
    <row r="322" spans="1:10">
      <c r="A322" s="166" t="str">
        <f t="shared" si="12"/>
        <v>Sri Lanka, Health</v>
      </c>
      <c r="B322" s="154" t="str">
        <f t="shared" si="16"/>
        <v>LK</v>
      </c>
      <c r="C322" s="154" t="str">
        <f t="shared" si="16"/>
        <v>144</v>
      </c>
      <c r="D322" s="155" t="str">
        <f t="shared" si="16"/>
        <v>Sri Lanka</v>
      </c>
      <c r="E322" s="155" t="s">
        <v>215</v>
      </c>
      <c r="F322" s="157">
        <v>96</v>
      </c>
      <c r="G322" s="158" t="s">
        <v>1315</v>
      </c>
      <c r="H322" s="157">
        <v>71</v>
      </c>
      <c r="I322" s="157">
        <v>2007</v>
      </c>
      <c r="J322" s="157" t="s">
        <v>5</v>
      </c>
    </row>
    <row r="323" spans="1:10">
      <c r="A323" s="166" t="str">
        <f t="shared" si="12"/>
        <v>Mexico, Health</v>
      </c>
      <c r="B323" s="154" t="str">
        <f t="shared" si="16"/>
        <v>MX</v>
      </c>
      <c r="C323" s="154" t="str">
        <f t="shared" si="16"/>
        <v>484</v>
      </c>
      <c r="D323" s="155" t="str">
        <f t="shared" si="16"/>
        <v>Mexico</v>
      </c>
      <c r="E323" s="155" t="s">
        <v>215</v>
      </c>
      <c r="F323" s="157">
        <v>147</v>
      </c>
      <c r="G323" s="158" t="s">
        <v>1315</v>
      </c>
      <c r="H323" s="157">
        <v>76</v>
      </c>
      <c r="I323" s="157">
        <v>2007</v>
      </c>
      <c r="J323" s="157" t="s">
        <v>5</v>
      </c>
    </row>
    <row r="324" spans="1:10">
      <c r="A324" s="166" t="str">
        <f t="shared" si="12"/>
        <v>Saint Vincent and the Grenadines, Health</v>
      </c>
      <c r="B324" s="154" t="str">
        <f t="shared" si="16"/>
        <v>VC</v>
      </c>
      <c r="C324" s="154" t="str">
        <f t="shared" si="16"/>
        <v>670</v>
      </c>
      <c r="D324" s="155" t="str">
        <f t="shared" si="16"/>
        <v>Saint Vincent and the Grenadines</v>
      </c>
      <c r="E324" s="155" t="s">
        <v>215</v>
      </c>
      <c r="F324" s="157">
        <v>90</v>
      </c>
      <c r="G324" s="158" t="s">
        <v>1315</v>
      </c>
      <c r="H324" s="157">
        <v>70</v>
      </c>
      <c r="I324" s="157">
        <v>2007</v>
      </c>
      <c r="J324" s="157" t="s">
        <v>5</v>
      </c>
    </row>
    <row r="325" spans="1:10">
      <c r="A325" s="166" t="str">
        <f t="shared" si="12"/>
        <v>Grenada, Health</v>
      </c>
      <c r="B325" s="154" t="str">
        <f t="shared" si="16"/>
        <v>GD</v>
      </c>
      <c r="C325" s="154" t="str">
        <f t="shared" si="16"/>
        <v>308</v>
      </c>
      <c r="D325" s="155" t="str">
        <f t="shared" si="16"/>
        <v>Grenada</v>
      </c>
      <c r="E325" s="155" t="s">
        <v>215</v>
      </c>
      <c r="F325" s="157">
        <v>74</v>
      </c>
      <c r="G325" s="158" t="s">
        <v>1315</v>
      </c>
      <c r="H325" s="157">
        <v>68</v>
      </c>
      <c r="I325" s="157">
        <v>2007</v>
      </c>
      <c r="J325" s="157" t="s">
        <v>5</v>
      </c>
    </row>
    <row r="326" spans="1:10">
      <c r="A326" s="166" t="str">
        <f t="shared" ref="A326:A389" si="17">D326&amp;", "&amp;E326</f>
        <v>Belarus, Health</v>
      </c>
      <c r="B326" s="154" t="str">
        <f t="shared" si="16"/>
        <v>BY</v>
      </c>
      <c r="C326" s="154" t="str">
        <f t="shared" si="16"/>
        <v>112</v>
      </c>
      <c r="D326" s="155" t="str">
        <f t="shared" si="16"/>
        <v>Belarus</v>
      </c>
      <c r="E326" s="155" t="s">
        <v>215</v>
      </c>
      <c r="F326" s="157">
        <v>90</v>
      </c>
      <c r="G326" s="158" t="s">
        <v>1315</v>
      </c>
      <c r="H326" s="157">
        <v>70</v>
      </c>
      <c r="I326" s="157">
        <v>2007</v>
      </c>
      <c r="J326" s="157" t="s">
        <v>5</v>
      </c>
    </row>
    <row r="327" spans="1:10">
      <c r="A327" s="166" t="str">
        <f t="shared" si="17"/>
        <v>Seychelles, Health</v>
      </c>
      <c r="B327" s="154" t="str">
        <f t="shared" si="16"/>
        <v>SC</v>
      </c>
      <c r="C327" s="154" t="str">
        <f t="shared" si="16"/>
        <v>690</v>
      </c>
      <c r="D327" s="155" t="str">
        <f t="shared" si="16"/>
        <v>Seychelles</v>
      </c>
      <c r="E327" s="155" t="s">
        <v>215</v>
      </c>
      <c r="F327" s="157">
        <v>96</v>
      </c>
      <c r="G327" s="158" t="s">
        <v>1315</v>
      </c>
      <c r="H327" s="157">
        <v>71</v>
      </c>
      <c r="I327" s="157">
        <v>2007</v>
      </c>
      <c r="J327" s="157" t="s">
        <v>5</v>
      </c>
    </row>
    <row r="328" spans="1:10">
      <c r="A328" s="166" t="str">
        <f t="shared" si="17"/>
        <v>Serbia, Health</v>
      </c>
      <c r="B328" s="154" t="str">
        <f t="shared" si="16"/>
        <v>RS</v>
      </c>
      <c r="C328" s="154" t="str">
        <f t="shared" si="16"/>
        <v>688</v>
      </c>
      <c r="D328" s="155" t="str">
        <f t="shared" si="16"/>
        <v>Serbia</v>
      </c>
      <c r="E328" s="155" t="s">
        <v>215</v>
      </c>
      <c r="F328" s="157">
        <v>117</v>
      </c>
      <c r="G328" s="158" t="s">
        <v>1315</v>
      </c>
      <c r="H328" s="157">
        <v>73</v>
      </c>
      <c r="I328" s="157">
        <v>2007</v>
      </c>
      <c r="J328" s="157" t="s">
        <v>5</v>
      </c>
    </row>
    <row r="329" spans="1:10">
      <c r="A329" s="166" t="str">
        <f t="shared" si="17"/>
        <v>Saudi Arabia, Health</v>
      </c>
      <c r="B329" s="154" t="str">
        <f t="shared" si="16"/>
        <v>SA</v>
      </c>
      <c r="C329" s="154" t="str">
        <f t="shared" si="16"/>
        <v>682</v>
      </c>
      <c r="D329" s="155" t="str">
        <f t="shared" si="16"/>
        <v>Saudi Arabia</v>
      </c>
      <c r="E329" s="155" t="s">
        <v>215</v>
      </c>
      <c r="F329" s="157">
        <v>96</v>
      </c>
      <c r="G329" s="158" t="s">
        <v>1315</v>
      </c>
      <c r="H329" s="157">
        <v>71</v>
      </c>
      <c r="I329" s="157">
        <v>2007</v>
      </c>
      <c r="J329" s="157" t="s">
        <v>5</v>
      </c>
    </row>
    <row r="330" spans="1:10">
      <c r="A330" s="166" t="str">
        <f t="shared" si="17"/>
        <v>Oman, Health</v>
      </c>
      <c r="B330" s="154" t="str">
        <f t="shared" si="16"/>
        <v>OM</v>
      </c>
      <c r="C330" s="154" t="str">
        <f t="shared" si="16"/>
        <v>512</v>
      </c>
      <c r="D330" s="155" t="str">
        <f t="shared" si="16"/>
        <v>Oman</v>
      </c>
      <c r="E330" s="155" t="s">
        <v>215</v>
      </c>
      <c r="F330" s="157">
        <v>129</v>
      </c>
      <c r="G330" s="158" t="s">
        <v>1315</v>
      </c>
      <c r="H330" s="157">
        <v>74</v>
      </c>
      <c r="I330" s="157">
        <v>2007</v>
      </c>
      <c r="J330" s="157" t="s">
        <v>5</v>
      </c>
    </row>
    <row r="331" spans="1:10">
      <c r="A331" s="166" t="str">
        <f t="shared" si="17"/>
        <v>Saint Lucia, Health</v>
      </c>
      <c r="B331" s="154" t="str">
        <f t="shared" si="16"/>
        <v>LC</v>
      </c>
      <c r="C331" s="154" t="str">
        <f t="shared" si="16"/>
        <v>662</v>
      </c>
      <c r="D331" s="155" t="str">
        <f t="shared" si="16"/>
        <v>Saint Lucia</v>
      </c>
      <c r="E331" s="155" t="s">
        <v>215</v>
      </c>
      <c r="F331" s="157">
        <v>138</v>
      </c>
      <c r="G331" s="158" t="s">
        <v>1315</v>
      </c>
      <c r="H331" s="157">
        <v>75</v>
      </c>
      <c r="I331" s="157">
        <v>2007</v>
      </c>
      <c r="J331" s="157" t="s">
        <v>5</v>
      </c>
    </row>
    <row r="332" spans="1:10">
      <c r="A332" s="166" t="str">
        <f t="shared" si="17"/>
        <v>Dominica, Health</v>
      </c>
      <c r="B332" s="154" t="str">
        <f t="shared" si="16"/>
        <v>DM</v>
      </c>
      <c r="C332" s="154" t="str">
        <f t="shared" si="16"/>
        <v>212</v>
      </c>
      <c r="D332" s="155" t="str">
        <f t="shared" si="16"/>
        <v>Dominica</v>
      </c>
      <c r="E332" s="155" t="s">
        <v>215</v>
      </c>
      <c r="F332" s="157">
        <v>129</v>
      </c>
      <c r="G332" s="158" t="s">
        <v>1315</v>
      </c>
      <c r="H332" s="157">
        <v>74</v>
      </c>
      <c r="I332" s="157">
        <v>2007</v>
      </c>
      <c r="J332" s="157" t="s">
        <v>5</v>
      </c>
    </row>
    <row r="333" spans="1:10">
      <c r="A333" s="166" t="str">
        <f t="shared" si="17"/>
        <v>Montenegro, Health</v>
      </c>
      <c r="B333" s="154" t="str">
        <f t="shared" ref="B333:D348" si="18">B133</f>
        <v>ME</v>
      </c>
      <c r="C333" s="154" t="str">
        <f t="shared" si="18"/>
        <v>499</v>
      </c>
      <c r="D333" s="155" t="str">
        <f t="shared" si="18"/>
        <v>Montenegro</v>
      </c>
      <c r="E333" s="155" t="s">
        <v>215</v>
      </c>
      <c r="F333" s="157">
        <v>129</v>
      </c>
      <c r="G333" s="158" t="s">
        <v>1315</v>
      </c>
      <c r="H333" s="157">
        <v>74</v>
      </c>
      <c r="I333" s="157">
        <v>2007</v>
      </c>
      <c r="J333" s="157" t="s">
        <v>5</v>
      </c>
    </row>
    <row r="334" spans="1:10">
      <c r="A334" s="166" t="str">
        <f t="shared" si="17"/>
        <v>Brazil, Health</v>
      </c>
      <c r="B334" s="154" t="str">
        <f t="shared" si="18"/>
        <v>BR</v>
      </c>
      <c r="C334" s="154" t="str">
        <f t="shared" si="18"/>
        <v>076</v>
      </c>
      <c r="D334" s="155" t="str">
        <f t="shared" si="18"/>
        <v>Brazil</v>
      </c>
      <c r="E334" s="155" t="s">
        <v>215</v>
      </c>
      <c r="F334" s="157">
        <v>117</v>
      </c>
      <c r="G334" s="158" t="s">
        <v>1315</v>
      </c>
      <c r="H334" s="157">
        <v>73</v>
      </c>
      <c r="I334" s="157">
        <v>2007</v>
      </c>
      <c r="J334" s="157" t="s">
        <v>5</v>
      </c>
    </row>
    <row r="335" spans="1:10">
      <c r="A335" s="166" t="str">
        <f t="shared" si="17"/>
        <v>Panama, Health</v>
      </c>
      <c r="B335" s="154" t="str">
        <f t="shared" si="18"/>
        <v>PA</v>
      </c>
      <c r="C335" s="154" t="str">
        <f t="shared" si="18"/>
        <v>591</v>
      </c>
      <c r="D335" s="155" t="str">
        <f t="shared" si="18"/>
        <v>Panama</v>
      </c>
      <c r="E335" s="155" t="s">
        <v>215</v>
      </c>
      <c r="F335" s="157">
        <v>147</v>
      </c>
      <c r="G335" s="158" t="s">
        <v>1315</v>
      </c>
      <c r="H335" s="157">
        <v>76</v>
      </c>
      <c r="I335" s="157">
        <v>2007</v>
      </c>
      <c r="J335" s="157" t="s">
        <v>5</v>
      </c>
    </row>
    <row r="336" spans="1:10">
      <c r="A336" s="166" t="str">
        <f t="shared" si="17"/>
        <v>Argentina, Health</v>
      </c>
      <c r="B336" s="154" t="str">
        <f t="shared" si="18"/>
        <v>AR</v>
      </c>
      <c r="C336" s="154" t="str">
        <f t="shared" si="18"/>
        <v>032</v>
      </c>
      <c r="D336" s="155" t="str">
        <f t="shared" si="18"/>
        <v>Argentina</v>
      </c>
      <c r="E336" s="155" t="s">
        <v>215</v>
      </c>
      <c r="F336" s="157">
        <v>138</v>
      </c>
      <c r="G336" s="158" t="s">
        <v>1315</v>
      </c>
      <c r="H336" s="157">
        <v>75</v>
      </c>
      <c r="I336" s="157">
        <v>2007</v>
      </c>
      <c r="J336" s="157" t="s">
        <v>5</v>
      </c>
    </row>
    <row r="337" spans="1:10">
      <c r="A337" s="166" t="str">
        <f t="shared" si="17"/>
        <v>Romania, Health</v>
      </c>
      <c r="B337" s="154" t="str">
        <f t="shared" si="18"/>
        <v>RO</v>
      </c>
      <c r="C337" s="154" t="str">
        <f t="shared" si="18"/>
        <v>642</v>
      </c>
      <c r="D337" s="155" t="str">
        <f t="shared" si="18"/>
        <v>Romania</v>
      </c>
      <c r="E337" s="155" t="s">
        <v>215</v>
      </c>
      <c r="F337" s="157">
        <v>117</v>
      </c>
      <c r="G337" s="158" t="s">
        <v>1315</v>
      </c>
      <c r="H337" s="157">
        <v>73</v>
      </c>
      <c r="I337" s="157">
        <v>2007</v>
      </c>
      <c r="J337" s="157" t="s">
        <v>5</v>
      </c>
    </row>
    <row r="338" spans="1:10">
      <c r="A338" s="166" t="str">
        <f t="shared" si="17"/>
        <v>Bahrain, Health</v>
      </c>
      <c r="B338" s="154" t="str">
        <f t="shared" si="18"/>
        <v>BH</v>
      </c>
      <c r="C338" s="154" t="str">
        <f t="shared" si="18"/>
        <v>048</v>
      </c>
      <c r="D338" s="155" t="str">
        <f t="shared" si="18"/>
        <v>Bahrain</v>
      </c>
      <c r="E338" s="155" t="s">
        <v>215</v>
      </c>
      <c r="F338" s="157">
        <v>138</v>
      </c>
      <c r="G338" s="158" t="s">
        <v>1315</v>
      </c>
      <c r="H338" s="157">
        <v>75</v>
      </c>
      <c r="I338" s="157">
        <v>2007</v>
      </c>
      <c r="J338" s="157" t="s">
        <v>5</v>
      </c>
    </row>
    <row r="339" spans="1:10">
      <c r="A339" s="166" t="str">
        <f t="shared" si="17"/>
        <v>Palau, Health</v>
      </c>
      <c r="B339" s="154" t="str">
        <f t="shared" si="18"/>
        <v>PW</v>
      </c>
      <c r="C339" s="154" t="str">
        <f t="shared" si="18"/>
        <v>585</v>
      </c>
      <c r="D339" s="155" t="str">
        <f t="shared" si="18"/>
        <v>Palau</v>
      </c>
      <c r="E339" s="155" t="s">
        <v>215</v>
      </c>
      <c r="F339" s="157">
        <v>104</v>
      </c>
      <c r="G339" s="158" t="s">
        <v>1315</v>
      </c>
      <c r="H339" s="157">
        <v>72</v>
      </c>
      <c r="I339" s="157">
        <v>2007</v>
      </c>
      <c r="J339" s="157" t="s">
        <v>5</v>
      </c>
    </row>
    <row r="340" spans="1:10">
      <c r="A340" s="166" t="str">
        <f t="shared" si="17"/>
        <v>Saint Kitts and Nevis, Health</v>
      </c>
      <c r="B340" s="154" t="str">
        <f t="shared" si="18"/>
        <v>KN</v>
      </c>
      <c r="C340" s="154" t="str">
        <f t="shared" si="18"/>
        <v>659</v>
      </c>
      <c r="D340" s="155" t="str">
        <f t="shared" si="18"/>
        <v>Saint Kitts and Nevis</v>
      </c>
      <c r="E340" s="155" t="s">
        <v>215</v>
      </c>
      <c r="F340" s="157">
        <v>104</v>
      </c>
      <c r="G340" s="158" t="s">
        <v>1315</v>
      </c>
      <c r="H340" s="157">
        <v>72</v>
      </c>
      <c r="I340" s="157">
        <v>2007</v>
      </c>
      <c r="J340" s="157" t="s">
        <v>5</v>
      </c>
    </row>
    <row r="341" spans="1:10">
      <c r="A341" s="166" t="str">
        <f t="shared" si="17"/>
        <v>Antigua and Barbuda, Health</v>
      </c>
      <c r="B341" s="154" t="str">
        <f t="shared" si="18"/>
        <v>AG</v>
      </c>
      <c r="C341" s="154" t="str">
        <f t="shared" si="18"/>
        <v>028</v>
      </c>
      <c r="D341" s="155" t="str">
        <f t="shared" si="18"/>
        <v>Antigua and Barbuda</v>
      </c>
      <c r="E341" s="155" t="s">
        <v>215</v>
      </c>
      <c r="F341" s="157">
        <v>129</v>
      </c>
      <c r="G341" s="158" t="s">
        <v>1315</v>
      </c>
      <c r="H341" s="157">
        <v>74</v>
      </c>
      <c r="I341" s="157">
        <v>2007</v>
      </c>
      <c r="J341" s="157" t="s">
        <v>5</v>
      </c>
    </row>
    <row r="342" spans="1:10">
      <c r="A342" s="166" t="str">
        <f t="shared" si="17"/>
        <v>Croatia, Health</v>
      </c>
      <c r="B342" s="154" t="str">
        <f t="shared" si="18"/>
        <v>HR</v>
      </c>
      <c r="C342" s="154" t="str">
        <f t="shared" si="18"/>
        <v>191</v>
      </c>
      <c r="D342" s="155" t="str">
        <f t="shared" si="18"/>
        <v>Croatia</v>
      </c>
      <c r="E342" s="155" t="s">
        <v>215</v>
      </c>
      <c r="F342" s="157">
        <v>147</v>
      </c>
      <c r="G342" s="158" t="s">
        <v>1315</v>
      </c>
      <c r="H342" s="157">
        <v>76</v>
      </c>
      <c r="I342" s="157">
        <v>2007</v>
      </c>
      <c r="J342" s="157" t="s">
        <v>5</v>
      </c>
    </row>
    <row r="343" spans="1:10">
      <c r="A343" s="166" t="str">
        <f t="shared" si="17"/>
        <v>Mauritius, Health</v>
      </c>
      <c r="B343" s="154" t="str">
        <f t="shared" si="18"/>
        <v>MU</v>
      </c>
      <c r="C343" s="154" t="str">
        <f t="shared" si="18"/>
        <v>480</v>
      </c>
      <c r="D343" s="155" t="str">
        <f t="shared" si="18"/>
        <v>Mauritius</v>
      </c>
      <c r="E343" s="155" t="s">
        <v>215</v>
      </c>
      <c r="F343" s="157">
        <v>117</v>
      </c>
      <c r="G343" s="158" t="s">
        <v>1315</v>
      </c>
      <c r="H343" s="157">
        <v>73</v>
      </c>
      <c r="I343" s="157">
        <v>2007</v>
      </c>
      <c r="J343" s="157" t="s">
        <v>5</v>
      </c>
    </row>
    <row r="344" spans="1:10">
      <c r="A344" s="166" t="str">
        <f t="shared" si="17"/>
        <v>Thailand, Health</v>
      </c>
      <c r="B344" s="154" t="str">
        <f t="shared" si="18"/>
        <v>TH</v>
      </c>
      <c r="C344" s="154" t="str">
        <f t="shared" si="18"/>
        <v>764</v>
      </c>
      <c r="D344" s="155" t="str">
        <f t="shared" si="18"/>
        <v>Thailand</v>
      </c>
      <c r="E344" s="155" t="s">
        <v>215</v>
      </c>
      <c r="F344" s="157">
        <v>90</v>
      </c>
      <c r="G344" s="158" t="s">
        <v>1315</v>
      </c>
      <c r="H344" s="157">
        <v>70</v>
      </c>
      <c r="I344" s="157">
        <v>2007</v>
      </c>
      <c r="J344" s="157" t="s">
        <v>5</v>
      </c>
    </row>
    <row r="345" spans="1:10">
      <c r="A345" s="166" t="str">
        <f t="shared" si="17"/>
        <v>Bulgaria, Health</v>
      </c>
      <c r="B345" s="154" t="str">
        <f t="shared" si="18"/>
        <v>BG</v>
      </c>
      <c r="C345" s="154" t="str">
        <f t="shared" si="18"/>
        <v>100</v>
      </c>
      <c r="D345" s="155" t="str">
        <f t="shared" si="18"/>
        <v>Bulgaria</v>
      </c>
      <c r="E345" s="155" t="s">
        <v>215</v>
      </c>
      <c r="F345" s="157">
        <v>117</v>
      </c>
      <c r="G345" s="158" t="s">
        <v>1315</v>
      </c>
      <c r="H345" s="157">
        <v>73</v>
      </c>
      <c r="I345" s="157">
        <v>2007</v>
      </c>
      <c r="J345" s="157" t="s">
        <v>5</v>
      </c>
    </row>
    <row r="346" spans="1:10">
      <c r="A346" s="166" t="str">
        <f t="shared" si="17"/>
        <v>Trinidad and Tobago, Health</v>
      </c>
      <c r="B346" s="154" t="str">
        <f t="shared" si="18"/>
        <v>TT</v>
      </c>
      <c r="C346" s="154" t="str">
        <f t="shared" si="18"/>
        <v>780</v>
      </c>
      <c r="D346" s="155" t="str">
        <f t="shared" si="18"/>
        <v>Trinidad and Tobago</v>
      </c>
      <c r="E346" s="155" t="s">
        <v>215</v>
      </c>
      <c r="F346" s="157">
        <v>82</v>
      </c>
      <c r="G346" s="158" t="s">
        <v>1315</v>
      </c>
      <c r="H346" s="157">
        <v>69</v>
      </c>
      <c r="I346" s="157">
        <v>2007</v>
      </c>
      <c r="J346" s="157" t="s">
        <v>5</v>
      </c>
    </row>
    <row r="347" spans="1:10">
      <c r="A347" s="166" t="str">
        <f t="shared" si="17"/>
        <v>Lithuania, Health</v>
      </c>
      <c r="B347" s="154" t="str">
        <f t="shared" si="18"/>
        <v>LT</v>
      </c>
      <c r="C347" s="154" t="str">
        <f t="shared" si="18"/>
        <v>440</v>
      </c>
      <c r="D347" s="155" t="str">
        <f t="shared" si="18"/>
        <v>Lithuania</v>
      </c>
      <c r="E347" s="155" t="s">
        <v>215</v>
      </c>
      <c r="F347" s="157">
        <v>96</v>
      </c>
      <c r="G347" s="158" t="s">
        <v>1315</v>
      </c>
      <c r="H347" s="157">
        <v>71</v>
      </c>
      <c r="I347" s="157">
        <v>2007</v>
      </c>
      <c r="J347" s="157" t="s">
        <v>5</v>
      </c>
    </row>
    <row r="348" spans="1:10">
      <c r="A348" s="166" t="str">
        <f t="shared" si="17"/>
        <v>Kuwait, Health</v>
      </c>
      <c r="B348" s="154" t="str">
        <f t="shared" si="18"/>
        <v>KW</v>
      </c>
      <c r="C348" s="154" t="str">
        <f t="shared" si="18"/>
        <v>414</v>
      </c>
      <c r="D348" s="155" t="str">
        <f t="shared" si="18"/>
        <v>Kuwait</v>
      </c>
      <c r="E348" s="155" t="s">
        <v>215</v>
      </c>
      <c r="F348" s="157">
        <v>159</v>
      </c>
      <c r="G348" s="158" t="s">
        <v>1315</v>
      </c>
      <c r="H348" s="157">
        <v>78</v>
      </c>
      <c r="I348" s="157">
        <v>2007</v>
      </c>
      <c r="J348" s="157" t="s">
        <v>5</v>
      </c>
    </row>
    <row r="349" spans="1:10">
      <c r="A349" s="166" t="str">
        <f t="shared" si="17"/>
        <v>Barbados, Health</v>
      </c>
      <c r="B349" s="154" t="str">
        <f t="shared" ref="B349:D364" si="19">B149</f>
        <v>BB</v>
      </c>
      <c r="C349" s="154" t="str">
        <f t="shared" si="19"/>
        <v>052</v>
      </c>
      <c r="D349" s="155" t="str">
        <f t="shared" si="19"/>
        <v>Barbados</v>
      </c>
      <c r="E349" s="155" t="s">
        <v>215</v>
      </c>
      <c r="F349" s="157">
        <v>147</v>
      </c>
      <c r="G349" s="158" t="s">
        <v>1315</v>
      </c>
      <c r="H349" s="157">
        <v>76</v>
      </c>
      <c r="I349" s="157">
        <v>2007</v>
      </c>
      <c r="J349" s="157" t="s">
        <v>5</v>
      </c>
    </row>
    <row r="350" spans="1:10">
      <c r="A350" s="166" t="str">
        <f t="shared" si="17"/>
        <v>Bahamas, Health</v>
      </c>
      <c r="B350" s="154" t="str">
        <f t="shared" si="19"/>
        <v>BS</v>
      </c>
      <c r="C350" s="154" t="str">
        <f t="shared" si="19"/>
        <v>044</v>
      </c>
      <c r="D350" s="155" t="str">
        <f t="shared" si="19"/>
        <v>Bahamas</v>
      </c>
      <c r="E350" s="155" t="s">
        <v>215</v>
      </c>
      <c r="F350" s="157">
        <v>129</v>
      </c>
      <c r="G350" s="158" t="s">
        <v>1315</v>
      </c>
      <c r="H350" s="157">
        <v>74</v>
      </c>
      <c r="I350" s="157">
        <v>2007</v>
      </c>
      <c r="J350" s="157" t="s">
        <v>5</v>
      </c>
    </row>
    <row r="351" spans="1:10">
      <c r="A351" s="166" t="str">
        <f t="shared" si="17"/>
        <v>Costa Rica, Health</v>
      </c>
      <c r="B351" s="154" t="str">
        <f t="shared" si="19"/>
        <v>CR</v>
      </c>
      <c r="C351" s="154" t="str">
        <f t="shared" si="19"/>
        <v>188</v>
      </c>
      <c r="D351" s="155" t="str">
        <f t="shared" si="19"/>
        <v>Costa Rica</v>
      </c>
      <c r="E351" s="155" t="s">
        <v>215</v>
      </c>
      <c r="F351" s="157">
        <v>166</v>
      </c>
      <c r="G351" s="158" t="s">
        <v>1315</v>
      </c>
      <c r="H351" s="157">
        <v>79</v>
      </c>
      <c r="I351" s="157">
        <v>2007</v>
      </c>
      <c r="J351" s="157" t="s">
        <v>5</v>
      </c>
    </row>
    <row r="352" spans="1:10">
      <c r="A352" s="166" t="str">
        <f t="shared" si="17"/>
        <v>Malaysia, Health</v>
      </c>
      <c r="B352" s="154" t="str">
        <f t="shared" si="19"/>
        <v>MY</v>
      </c>
      <c r="C352" s="154" t="str">
        <f t="shared" si="19"/>
        <v>458</v>
      </c>
      <c r="D352" s="155" t="str">
        <f t="shared" si="19"/>
        <v>Malaysia</v>
      </c>
      <c r="E352" s="155" t="s">
        <v>215</v>
      </c>
      <c r="F352" s="157">
        <v>104</v>
      </c>
      <c r="G352" s="158" t="s">
        <v>1315</v>
      </c>
      <c r="H352" s="157">
        <v>72</v>
      </c>
      <c r="I352" s="157">
        <v>2007</v>
      </c>
      <c r="J352" s="157" t="s">
        <v>5</v>
      </c>
    </row>
    <row r="353" spans="1:10">
      <c r="A353" s="166" t="str">
        <f t="shared" si="17"/>
        <v>Brunei Darussalam, Health</v>
      </c>
      <c r="B353" s="154" t="str">
        <f t="shared" si="19"/>
        <v>BN</v>
      </c>
      <c r="C353" s="154" t="str">
        <f t="shared" si="19"/>
        <v>096</v>
      </c>
      <c r="D353" s="155" t="str">
        <f t="shared" si="19"/>
        <v>Brunei Darussalam</v>
      </c>
      <c r="E353" s="155" t="s">
        <v>215</v>
      </c>
      <c r="F353" s="157">
        <v>147</v>
      </c>
      <c r="G353" s="158" t="s">
        <v>1315</v>
      </c>
      <c r="H353" s="157">
        <v>76</v>
      </c>
      <c r="I353" s="157">
        <v>2007</v>
      </c>
      <c r="J353" s="157" t="s">
        <v>5</v>
      </c>
    </row>
    <row r="354" spans="1:10">
      <c r="A354" s="166" t="str">
        <f t="shared" si="17"/>
        <v>Latvia, Health</v>
      </c>
      <c r="B354" s="154" t="str">
        <f t="shared" si="19"/>
        <v>LV</v>
      </c>
      <c r="C354" s="154" t="str">
        <f t="shared" si="19"/>
        <v>428</v>
      </c>
      <c r="D354" s="155" t="str">
        <f t="shared" si="19"/>
        <v>Latvia</v>
      </c>
      <c r="E354" s="155" t="s">
        <v>215</v>
      </c>
      <c r="F354" s="157">
        <v>96</v>
      </c>
      <c r="G354" s="158" t="s">
        <v>1315</v>
      </c>
      <c r="H354" s="157">
        <v>71</v>
      </c>
      <c r="I354" s="157">
        <v>2007</v>
      </c>
      <c r="J354" s="157" t="s">
        <v>5</v>
      </c>
    </row>
    <row r="355" spans="1:10">
      <c r="A355" s="166" t="str">
        <f t="shared" si="17"/>
        <v>Estonia, Health</v>
      </c>
      <c r="B355" s="154" t="str">
        <f t="shared" si="19"/>
        <v>EE</v>
      </c>
      <c r="C355" s="154" t="str">
        <f t="shared" si="19"/>
        <v>233</v>
      </c>
      <c r="D355" s="155" t="str">
        <f t="shared" si="19"/>
        <v>Estonia</v>
      </c>
      <c r="E355" s="155" t="s">
        <v>215</v>
      </c>
      <c r="F355" s="157">
        <v>117</v>
      </c>
      <c r="G355" s="158" t="s">
        <v>1315</v>
      </c>
      <c r="H355" s="157">
        <v>73</v>
      </c>
      <c r="I355" s="157">
        <v>2007</v>
      </c>
      <c r="J355" s="157" t="s">
        <v>5</v>
      </c>
    </row>
    <row r="356" spans="1:10">
      <c r="A356" s="166" t="str">
        <f t="shared" si="17"/>
        <v>Hungary, Health</v>
      </c>
      <c r="B356" s="154" t="str">
        <f t="shared" si="19"/>
        <v>HU</v>
      </c>
      <c r="C356" s="154" t="str">
        <f t="shared" si="19"/>
        <v>348</v>
      </c>
      <c r="D356" s="155" t="str">
        <f t="shared" si="19"/>
        <v>Hungary</v>
      </c>
      <c r="E356" s="155" t="s">
        <v>215</v>
      </c>
      <c r="F356" s="157">
        <v>117</v>
      </c>
      <c r="G356" s="158" t="s">
        <v>1315</v>
      </c>
      <c r="H356" s="157">
        <v>73</v>
      </c>
      <c r="I356" s="157">
        <v>2007</v>
      </c>
      <c r="J356" s="157" t="s">
        <v>5</v>
      </c>
    </row>
    <row r="357" spans="1:10">
      <c r="A357" s="166" t="str">
        <f t="shared" si="17"/>
        <v>Qatar, Health</v>
      </c>
      <c r="B357" s="154" t="str">
        <f t="shared" si="19"/>
        <v>QA</v>
      </c>
      <c r="C357" s="154" t="str">
        <f t="shared" si="19"/>
        <v>634</v>
      </c>
      <c r="D357" s="155" t="str">
        <f t="shared" si="19"/>
        <v>Qatar</v>
      </c>
      <c r="E357" s="155" t="s">
        <v>215</v>
      </c>
      <c r="F357" s="157">
        <v>147</v>
      </c>
      <c r="G357" s="158" t="s">
        <v>1315</v>
      </c>
      <c r="H357" s="157">
        <v>76</v>
      </c>
      <c r="I357" s="157">
        <v>2007</v>
      </c>
      <c r="J357" s="157" t="s">
        <v>5</v>
      </c>
    </row>
    <row r="358" spans="1:10">
      <c r="A358" s="166" t="str">
        <f t="shared" si="17"/>
        <v>Greece, Health</v>
      </c>
      <c r="B358" s="154" t="str">
        <f t="shared" si="19"/>
        <v>GR</v>
      </c>
      <c r="C358" s="154" t="str">
        <f t="shared" si="19"/>
        <v>300</v>
      </c>
      <c r="D358" s="155" t="str">
        <f t="shared" si="19"/>
        <v>Greece</v>
      </c>
      <c r="E358" s="155" t="s">
        <v>215</v>
      </c>
      <c r="F358" s="157">
        <v>172</v>
      </c>
      <c r="G358" s="158" t="s">
        <v>1315</v>
      </c>
      <c r="H358" s="157">
        <v>80</v>
      </c>
      <c r="I358" s="157">
        <v>2007</v>
      </c>
      <c r="J358" s="157" t="s">
        <v>5</v>
      </c>
    </row>
    <row r="359" spans="1:10">
      <c r="A359" s="166" t="str">
        <f t="shared" si="17"/>
        <v>United Arab Emirates, Health</v>
      </c>
      <c r="B359" s="154" t="str">
        <f t="shared" si="19"/>
        <v>AE</v>
      </c>
      <c r="C359" s="154" t="str">
        <f t="shared" si="19"/>
        <v>784</v>
      </c>
      <c r="D359" s="155" t="str">
        <f t="shared" si="19"/>
        <v>United Arab Emirates</v>
      </c>
      <c r="E359" s="155" t="s">
        <v>215</v>
      </c>
      <c r="F359" s="157">
        <v>159</v>
      </c>
      <c r="G359" s="158" t="s">
        <v>1315</v>
      </c>
      <c r="H359" s="157">
        <v>78</v>
      </c>
      <c r="I359" s="157">
        <v>2007</v>
      </c>
      <c r="J359" s="157" t="s">
        <v>5</v>
      </c>
    </row>
    <row r="360" spans="1:10">
      <c r="A360" s="166" t="str">
        <f t="shared" si="17"/>
        <v>Uruguay, Health</v>
      </c>
      <c r="B360" s="154" t="str">
        <f t="shared" si="19"/>
        <v>UY</v>
      </c>
      <c r="C360" s="154" t="str">
        <f t="shared" si="19"/>
        <v>858</v>
      </c>
      <c r="D360" s="155" t="str">
        <f t="shared" si="19"/>
        <v>Uruguay</v>
      </c>
      <c r="E360" s="155" t="s">
        <v>215</v>
      </c>
      <c r="F360" s="157">
        <v>138</v>
      </c>
      <c r="G360" s="158" t="s">
        <v>1315</v>
      </c>
      <c r="H360" s="157">
        <v>75</v>
      </c>
      <c r="I360" s="157">
        <v>2007</v>
      </c>
      <c r="J360" s="157" t="s">
        <v>5</v>
      </c>
    </row>
    <row r="361" spans="1:10">
      <c r="A361" s="166" t="str">
        <f t="shared" si="17"/>
        <v>Aruba, Health</v>
      </c>
      <c r="B361" s="154" t="str">
        <f t="shared" si="19"/>
        <v>AW</v>
      </c>
      <c r="C361" s="154" t="str">
        <f t="shared" si="19"/>
        <v>533</v>
      </c>
      <c r="D361" s="155" t="str">
        <f t="shared" si="19"/>
        <v>Aruba</v>
      </c>
      <c r="E361" s="155" t="s">
        <v>215</v>
      </c>
      <c r="F361" s="157">
        <v>154</v>
      </c>
      <c r="G361" s="158" t="s">
        <v>1315</v>
      </c>
      <c r="H361" s="157">
        <v>77</v>
      </c>
      <c r="I361" s="157">
        <v>2007</v>
      </c>
      <c r="J361" s="157" t="s">
        <v>6</v>
      </c>
    </row>
    <row r="362" spans="1:10">
      <c r="A362" s="166" t="str">
        <f t="shared" si="17"/>
        <v>Slovakia, Health</v>
      </c>
      <c r="B362" s="154" t="str">
        <f t="shared" si="19"/>
        <v>SK</v>
      </c>
      <c r="C362" s="154" t="str">
        <f t="shared" si="19"/>
        <v>703</v>
      </c>
      <c r="D362" s="155" t="str">
        <f t="shared" si="19"/>
        <v>Slovakia</v>
      </c>
      <c r="E362" s="155" t="s">
        <v>215</v>
      </c>
      <c r="F362" s="157">
        <v>138</v>
      </c>
      <c r="G362" s="158" t="s">
        <v>1315</v>
      </c>
      <c r="H362" s="157">
        <v>75</v>
      </c>
      <c r="I362" s="157">
        <v>2007</v>
      </c>
      <c r="J362" s="157" t="s">
        <v>5</v>
      </c>
    </row>
    <row r="363" spans="1:10">
      <c r="A363" s="166" t="str">
        <f t="shared" si="17"/>
        <v>Poland, Health</v>
      </c>
      <c r="B363" s="154" t="str">
        <f t="shared" si="19"/>
        <v>PL</v>
      </c>
      <c r="C363" s="154" t="str">
        <f t="shared" si="19"/>
        <v>616</v>
      </c>
      <c r="D363" s="155" t="str">
        <f t="shared" si="19"/>
        <v>Poland</v>
      </c>
      <c r="E363" s="155" t="s">
        <v>215</v>
      </c>
      <c r="F363" s="157">
        <v>138</v>
      </c>
      <c r="G363" s="158" t="s">
        <v>1315</v>
      </c>
      <c r="H363" s="157">
        <v>75</v>
      </c>
      <c r="I363" s="157">
        <v>2007</v>
      </c>
      <c r="J363" s="157" t="s">
        <v>5</v>
      </c>
    </row>
    <row r="364" spans="1:10">
      <c r="A364" s="166" t="str">
        <f t="shared" si="17"/>
        <v>French Polynesia, Health</v>
      </c>
      <c r="B364" s="154" t="str">
        <f t="shared" si="19"/>
        <v>PF</v>
      </c>
      <c r="C364" s="154" t="str">
        <f t="shared" si="19"/>
        <v>258</v>
      </c>
      <c r="D364" s="155" t="str">
        <f t="shared" si="19"/>
        <v>French Polynesia</v>
      </c>
      <c r="E364" s="155" t="s">
        <v>215</v>
      </c>
      <c r="F364" s="157">
        <v>154</v>
      </c>
      <c r="G364" s="158" t="s">
        <v>1315</v>
      </c>
      <c r="H364" s="157">
        <v>77</v>
      </c>
      <c r="I364" s="157">
        <v>2007</v>
      </c>
      <c r="J364" s="157" t="s">
        <v>6</v>
      </c>
    </row>
    <row r="365" spans="1:10">
      <c r="A365" s="166" t="str">
        <f t="shared" si="17"/>
        <v>Malta, Health</v>
      </c>
      <c r="B365" s="154" t="str">
        <f t="shared" ref="B365:D380" si="20">B165</f>
        <v>MT</v>
      </c>
      <c r="C365" s="154" t="str">
        <f t="shared" si="20"/>
        <v>470</v>
      </c>
      <c r="D365" s="155" t="str">
        <f t="shared" si="20"/>
        <v>Malta</v>
      </c>
      <c r="E365" s="155" t="s">
        <v>215</v>
      </c>
      <c r="F365" s="157">
        <v>172</v>
      </c>
      <c r="G365" s="158" t="s">
        <v>1315</v>
      </c>
      <c r="H365" s="157">
        <v>80</v>
      </c>
      <c r="I365" s="157">
        <v>2007</v>
      </c>
      <c r="J365" s="157" t="s">
        <v>5</v>
      </c>
    </row>
    <row r="366" spans="1:10">
      <c r="A366" s="166" t="str">
        <f t="shared" si="17"/>
        <v>Chile, Health</v>
      </c>
      <c r="B366" s="154" t="str">
        <f t="shared" si="20"/>
        <v>CL</v>
      </c>
      <c r="C366" s="154" t="str">
        <f t="shared" si="20"/>
        <v>152</v>
      </c>
      <c r="D366" s="155" t="str">
        <f t="shared" si="20"/>
        <v>Chile</v>
      </c>
      <c r="E366" s="155" t="s">
        <v>215</v>
      </c>
      <c r="F366" s="157">
        <v>159</v>
      </c>
      <c r="G366" s="158" t="s">
        <v>1315</v>
      </c>
      <c r="H366" s="157">
        <v>78</v>
      </c>
      <c r="I366" s="157">
        <v>2007</v>
      </c>
      <c r="J366" s="157" t="s">
        <v>5</v>
      </c>
    </row>
    <row r="367" spans="1:10">
      <c r="A367" s="166" t="str">
        <f t="shared" si="17"/>
        <v>Spain, Health</v>
      </c>
      <c r="B367" s="154" t="str">
        <f t="shared" si="20"/>
        <v>ES</v>
      </c>
      <c r="C367" s="154" t="str">
        <f t="shared" si="20"/>
        <v>724</v>
      </c>
      <c r="D367" s="155" t="str">
        <f t="shared" si="20"/>
        <v>Spain</v>
      </c>
      <c r="E367" s="155" t="s">
        <v>215</v>
      </c>
      <c r="F367" s="157">
        <v>182</v>
      </c>
      <c r="G367" s="158" t="s">
        <v>1315</v>
      </c>
      <c r="H367" s="157">
        <v>81</v>
      </c>
      <c r="I367" s="157">
        <v>2007</v>
      </c>
      <c r="J367" s="157" t="s">
        <v>5</v>
      </c>
    </row>
    <row r="368" spans="1:10">
      <c r="A368" s="166" t="str">
        <f t="shared" si="17"/>
        <v>Portugal, Health</v>
      </c>
      <c r="B368" s="154" t="str">
        <f t="shared" si="20"/>
        <v>PT</v>
      </c>
      <c r="C368" s="154" t="str">
        <f t="shared" si="20"/>
        <v>620</v>
      </c>
      <c r="D368" s="155" t="str">
        <f t="shared" si="20"/>
        <v>Portugal</v>
      </c>
      <c r="E368" s="155" t="s">
        <v>215</v>
      </c>
      <c r="F368" s="157">
        <v>166</v>
      </c>
      <c r="G368" s="158" t="s">
        <v>1315</v>
      </c>
      <c r="H368" s="157">
        <v>79</v>
      </c>
      <c r="I368" s="157">
        <v>2007</v>
      </c>
      <c r="J368" s="157" t="s">
        <v>5</v>
      </c>
    </row>
    <row r="369" spans="1:10">
      <c r="A369" s="166" t="str">
        <f t="shared" si="17"/>
        <v>Turks and Caicos Islands, Health</v>
      </c>
      <c r="B369" s="154" t="str">
        <f t="shared" si="20"/>
        <v>TC</v>
      </c>
      <c r="C369" s="154" t="str">
        <f t="shared" si="20"/>
        <v>796</v>
      </c>
      <c r="D369" s="155" t="str">
        <f t="shared" si="20"/>
        <v>Turks and Caicos Islands</v>
      </c>
      <c r="E369" s="155" t="s">
        <v>215</v>
      </c>
      <c r="F369" s="157">
        <v>154</v>
      </c>
      <c r="G369" s="158" t="s">
        <v>1315</v>
      </c>
      <c r="H369" s="157">
        <v>77</v>
      </c>
      <c r="I369" s="157">
        <v>2007</v>
      </c>
      <c r="J369" s="157" t="s">
        <v>6</v>
      </c>
    </row>
    <row r="370" spans="1:10">
      <c r="A370" s="166" t="str">
        <f t="shared" si="17"/>
        <v>Puerto Rico, Health</v>
      </c>
      <c r="B370" s="154" t="str">
        <f t="shared" si="20"/>
        <v>PR</v>
      </c>
      <c r="C370" s="154" t="str">
        <f t="shared" si="20"/>
        <v>630</v>
      </c>
      <c r="D370" s="155" t="str">
        <f t="shared" si="20"/>
        <v>Puerto Rico</v>
      </c>
      <c r="E370" s="155" t="s">
        <v>215</v>
      </c>
      <c r="F370" s="157">
        <v>154</v>
      </c>
      <c r="G370" s="158" t="s">
        <v>1315</v>
      </c>
      <c r="H370" s="157">
        <v>77</v>
      </c>
      <c r="I370" s="157">
        <v>2007</v>
      </c>
      <c r="J370" s="157" t="s">
        <v>6</v>
      </c>
    </row>
    <row r="371" spans="1:10">
      <c r="A371" s="166" t="str">
        <f t="shared" si="17"/>
        <v>Czech Republic, Health</v>
      </c>
      <c r="B371" s="154" t="str">
        <f t="shared" si="20"/>
        <v>CZ</v>
      </c>
      <c r="C371" s="154" t="str">
        <f t="shared" si="20"/>
        <v>203</v>
      </c>
      <c r="D371" s="155" t="str">
        <f t="shared" si="20"/>
        <v>Czech Republic</v>
      </c>
      <c r="E371" s="155" t="s">
        <v>215</v>
      </c>
      <c r="F371" s="157">
        <v>154</v>
      </c>
      <c r="G371" s="158" t="s">
        <v>1315</v>
      </c>
      <c r="H371" s="157">
        <v>77</v>
      </c>
      <c r="I371" s="157">
        <v>2007</v>
      </c>
      <c r="J371" s="157" t="s">
        <v>5</v>
      </c>
    </row>
    <row r="372" spans="1:10">
      <c r="A372" s="166" t="str">
        <f t="shared" si="17"/>
        <v>Singapore, Health</v>
      </c>
      <c r="B372" s="154" t="str">
        <f t="shared" si="20"/>
        <v>SG</v>
      </c>
      <c r="C372" s="154" t="str">
        <f t="shared" si="20"/>
        <v>702</v>
      </c>
      <c r="D372" s="155" t="str">
        <f t="shared" si="20"/>
        <v>Singapore</v>
      </c>
      <c r="E372" s="155" t="s">
        <v>215</v>
      </c>
      <c r="F372" s="157">
        <v>182</v>
      </c>
      <c r="G372" s="158" t="s">
        <v>1315</v>
      </c>
      <c r="H372" s="157">
        <v>81</v>
      </c>
      <c r="I372" s="157">
        <v>2007</v>
      </c>
      <c r="J372" s="157" t="s">
        <v>5</v>
      </c>
    </row>
    <row r="373" spans="1:10">
      <c r="A373" s="166" t="str">
        <f t="shared" si="17"/>
        <v>Israel, Health</v>
      </c>
      <c r="B373" s="154" t="str">
        <f t="shared" si="20"/>
        <v>IL</v>
      </c>
      <c r="C373" s="154" t="str">
        <f t="shared" si="20"/>
        <v>376</v>
      </c>
      <c r="D373" s="155" t="str">
        <f t="shared" si="20"/>
        <v>Israel</v>
      </c>
      <c r="E373" s="155" t="s">
        <v>215</v>
      </c>
      <c r="F373" s="157">
        <v>182</v>
      </c>
      <c r="G373" s="158" t="s">
        <v>1315</v>
      </c>
      <c r="H373" s="157">
        <v>81</v>
      </c>
      <c r="I373" s="157">
        <v>2007</v>
      </c>
      <c r="J373" s="157" t="s">
        <v>5</v>
      </c>
    </row>
    <row r="374" spans="1:10">
      <c r="A374" s="166" t="str">
        <f t="shared" si="17"/>
        <v>Greenland, Health</v>
      </c>
      <c r="B374" s="154" t="str">
        <f t="shared" si="20"/>
        <v>GL</v>
      </c>
      <c r="C374" s="154" t="str">
        <f t="shared" si="20"/>
        <v>304</v>
      </c>
      <c r="D374" s="155" t="str">
        <f t="shared" si="20"/>
        <v>Greenland</v>
      </c>
      <c r="E374" s="155" t="s">
        <v>215</v>
      </c>
      <c r="F374" s="157">
        <v>166</v>
      </c>
      <c r="G374" s="158" t="s">
        <v>1315</v>
      </c>
      <c r="H374" s="157">
        <v>79</v>
      </c>
      <c r="I374" s="157">
        <v>2007</v>
      </c>
      <c r="J374" s="157" t="s">
        <v>6</v>
      </c>
    </row>
    <row r="375" spans="1:10">
      <c r="A375" s="166" t="str">
        <f t="shared" si="17"/>
        <v>New Caledonia, Health</v>
      </c>
      <c r="B375" s="154" t="str">
        <f t="shared" si="20"/>
        <v>NC</v>
      </c>
      <c r="C375" s="154" t="str">
        <f t="shared" si="20"/>
        <v>540</v>
      </c>
      <c r="D375" s="155" t="str">
        <f t="shared" si="20"/>
        <v>New Caledonia</v>
      </c>
      <c r="E375" s="155" t="s">
        <v>215</v>
      </c>
      <c r="F375" s="157">
        <v>166</v>
      </c>
      <c r="G375" s="158" t="s">
        <v>1315</v>
      </c>
      <c r="H375" s="157">
        <v>79</v>
      </c>
      <c r="I375" s="157">
        <v>2007</v>
      </c>
      <c r="J375" s="157" t="s">
        <v>6</v>
      </c>
    </row>
    <row r="376" spans="1:10">
      <c r="A376" s="166" t="str">
        <f t="shared" si="17"/>
        <v>San Marino, Health</v>
      </c>
      <c r="B376" s="154" t="str">
        <f t="shared" si="20"/>
        <v>SM</v>
      </c>
      <c r="C376" s="154" t="str">
        <f t="shared" si="20"/>
        <v>674</v>
      </c>
      <c r="D376" s="155" t="str">
        <f t="shared" si="20"/>
        <v>San Marino</v>
      </c>
      <c r="E376" s="155" t="s">
        <v>215</v>
      </c>
      <c r="F376" s="157">
        <v>192</v>
      </c>
      <c r="G376" s="158" t="s">
        <v>1315</v>
      </c>
      <c r="H376" s="157">
        <v>82</v>
      </c>
      <c r="I376" s="157">
        <v>2007</v>
      </c>
      <c r="J376" s="157" t="s">
        <v>5</v>
      </c>
    </row>
    <row r="377" spans="1:10">
      <c r="A377" s="166" t="str">
        <f t="shared" si="17"/>
        <v>Cyprus, Health</v>
      </c>
      <c r="B377" s="154" t="str">
        <f t="shared" si="20"/>
        <v>CY</v>
      </c>
      <c r="C377" s="154" t="str">
        <f t="shared" si="20"/>
        <v>196</v>
      </c>
      <c r="D377" s="155" t="str">
        <f t="shared" si="20"/>
        <v>Cyprus</v>
      </c>
      <c r="E377" s="155" t="s">
        <v>215</v>
      </c>
      <c r="F377" s="157">
        <v>172</v>
      </c>
      <c r="G377" s="158" t="s">
        <v>1315</v>
      </c>
      <c r="H377" s="157">
        <v>80</v>
      </c>
      <c r="I377" s="157">
        <v>2007</v>
      </c>
      <c r="J377" s="157" t="s">
        <v>5</v>
      </c>
    </row>
    <row r="378" spans="1:10">
      <c r="A378" s="166" t="str">
        <f t="shared" si="17"/>
        <v>Italy, Health</v>
      </c>
      <c r="B378" s="154" t="str">
        <f t="shared" si="20"/>
        <v>IT</v>
      </c>
      <c r="C378" s="154" t="str">
        <f t="shared" si="20"/>
        <v>380</v>
      </c>
      <c r="D378" s="155" t="str">
        <f t="shared" si="20"/>
        <v>Italy</v>
      </c>
      <c r="E378" s="155" t="s">
        <v>215</v>
      </c>
      <c r="F378" s="157">
        <v>192</v>
      </c>
      <c r="G378" s="158" t="s">
        <v>1315</v>
      </c>
      <c r="H378" s="157">
        <v>82</v>
      </c>
      <c r="I378" s="157">
        <v>2007</v>
      </c>
      <c r="J378" s="157" t="s">
        <v>5</v>
      </c>
    </row>
    <row r="379" spans="1:10">
      <c r="A379" s="166" t="str">
        <f t="shared" si="17"/>
        <v>Andorra, Health</v>
      </c>
      <c r="B379" s="154" t="str">
        <f t="shared" si="20"/>
        <v>AD</v>
      </c>
      <c r="C379" s="154" t="str">
        <f t="shared" si="20"/>
        <v>020</v>
      </c>
      <c r="D379" s="155" t="str">
        <f t="shared" si="20"/>
        <v>Andorra</v>
      </c>
      <c r="E379" s="155" t="s">
        <v>215</v>
      </c>
      <c r="F379" s="157">
        <v>182</v>
      </c>
      <c r="G379" s="158" t="s">
        <v>1315</v>
      </c>
      <c r="H379" s="157">
        <v>81</v>
      </c>
      <c r="I379" s="157">
        <v>2007</v>
      </c>
      <c r="J379" s="157" t="s">
        <v>5</v>
      </c>
    </row>
    <row r="380" spans="1:10">
      <c r="A380" s="166" t="str">
        <f t="shared" si="17"/>
        <v>Slovenia, Health</v>
      </c>
      <c r="B380" s="154" t="str">
        <f t="shared" si="20"/>
        <v>SI</v>
      </c>
      <c r="C380" s="154" t="str">
        <f t="shared" si="20"/>
        <v>705</v>
      </c>
      <c r="D380" s="155" t="str">
        <f t="shared" si="20"/>
        <v>Slovenia</v>
      </c>
      <c r="E380" s="155" t="s">
        <v>215</v>
      </c>
      <c r="F380" s="157">
        <v>159</v>
      </c>
      <c r="G380" s="158" t="s">
        <v>1315</v>
      </c>
      <c r="H380" s="157">
        <v>78</v>
      </c>
      <c r="I380" s="157">
        <v>2007</v>
      </c>
      <c r="J380" s="157" t="s">
        <v>5</v>
      </c>
    </row>
    <row r="381" spans="1:10">
      <c r="A381" s="166" t="str">
        <f t="shared" si="17"/>
        <v>Republic of Korea, Health</v>
      </c>
      <c r="B381" s="154" t="str">
        <f t="shared" ref="B381:D396" si="21">B181</f>
        <v>KR</v>
      </c>
      <c r="C381" s="154" t="str">
        <f t="shared" si="21"/>
        <v>410</v>
      </c>
      <c r="D381" s="155" t="str">
        <f t="shared" si="21"/>
        <v>Republic of Korea</v>
      </c>
      <c r="E381" s="155" t="s">
        <v>215</v>
      </c>
      <c r="F381" s="157">
        <v>166</v>
      </c>
      <c r="G381" s="158" t="s">
        <v>1315</v>
      </c>
      <c r="H381" s="157">
        <v>79</v>
      </c>
      <c r="I381" s="157">
        <v>2007</v>
      </c>
      <c r="J381" s="157" t="s">
        <v>5</v>
      </c>
    </row>
    <row r="382" spans="1:10">
      <c r="A382" s="166" t="str">
        <f t="shared" si="17"/>
        <v>France, Health</v>
      </c>
      <c r="B382" s="154" t="str">
        <f t="shared" si="21"/>
        <v>FR</v>
      </c>
      <c r="C382" s="154" t="str">
        <f t="shared" si="21"/>
        <v>250</v>
      </c>
      <c r="D382" s="155" t="str">
        <f t="shared" si="21"/>
        <v>France</v>
      </c>
      <c r="E382" s="155" t="s">
        <v>215</v>
      </c>
      <c r="F382" s="157">
        <v>182</v>
      </c>
      <c r="G382" s="158" t="s">
        <v>1315</v>
      </c>
      <c r="H382" s="157">
        <v>81</v>
      </c>
      <c r="I382" s="157">
        <v>2007</v>
      </c>
      <c r="J382" s="157" t="s">
        <v>5</v>
      </c>
    </row>
    <row r="383" spans="1:10">
      <c r="A383" s="166" t="str">
        <f t="shared" si="17"/>
        <v>Cayman Islands, Health</v>
      </c>
      <c r="B383" s="154" t="str">
        <f t="shared" si="21"/>
        <v>KY</v>
      </c>
      <c r="C383" s="154" t="str">
        <f t="shared" si="21"/>
        <v>136</v>
      </c>
      <c r="D383" s="155" t="str">
        <f t="shared" si="21"/>
        <v>Cayman Islands</v>
      </c>
      <c r="E383" s="155" t="s">
        <v>215</v>
      </c>
      <c r="F383" s="157">
        <v>192</v>
      </c>
      <c r="G383" s="158" t="s">
        <v>1315</v>
      </c>
      <c r="H383" s="157">
        <v>82</v>
      </c>
      <c r="I383" s="157">
        <v>2007</v>
      </c>
      <c r="J383" s="157" t="s">
        <v>6</v>
      </c>
    </row>
    <row r="384" spans="1:10">
      <c r="A384" s="166" t="str">
        <f t="shared" si="17"/>
        <v>Belgium, Health</v>
      </c>
      <c r="B384" s="154" t="str">
        <f t="shared" si="21"/>
        <v>BE</v>
      </c>
      <c r="C384" s="154" t="str">
        <f t="shared" si="21"/>
        <v>056</v>
      </c>
      <c r="D384" s="155" t="str">
        <f t="shared" si="21"/>
        <v>Belgium</v>
      </c>
      <c r="E384" s="155" t="s">
        <v>215</v>
      </c>
      <c r="F384" s="157">
        <v>172</v>
      </c>
      <c r="G384" s="158" t="s">
        <v>1315</v>
      </c>
      <c r="H384" s="157">
        <v>80</v>
      </c>
      <c r="I384" s="157">
        <v>2007</v>
      </c>
      <c r="J384" s="157" t="s">
        <v>5</v>
      </c>
    </row>
    <row r="385" spans="1:10">
      <c r="A385" s="166" t="str">
        <f t="shared" si="17"/>
        <v>United Kingdom of Great Britain and Northern Ireland, Health</v>
      </c>
      <c r="B385" s="154" t="str">
        <f t="shared" si="21"/>
        <v>GB</v>
      </c>
      <c r="C385" s="154" t="str">
        <f t="shared" si="21"/>
        <v>826</v>
      </c>
      <c r="D385" s="155" t="str">
        <f t="shared" si="21"/>
        <v>United Kingdom of Great Britain and Northern Ireland</v>
      </c>
      <c r="E385" s="155" t="s">
        <v>215</v>
      </c>
      <c r="F385" s="157">
        <v>172</v>
      </c>
      <c r="G385" s="158" t="s">
        <v>1315</v>
      </c>
      <c r="H385" s="157">
        <v>80</v>
      </c>
      <c r="I385" s="157">
        <v>2007</v>
      </c>
      <c r="J385" s="157" t="s">
        <v>6</v>
      </c>
    </row>
    <row r="386" spans="1:10">
      <c r="A386" s="166" t="str">
        <f t="shared" si="17"/>
        <v>Luxembourg, Health</v>
      </c>
      <c r="B386" s="154" t="str">
        <f t="shared" si="21"/>
        <v>LU</v>
      </c>
      <c r="C386" s="154" t="str">
        <f t="shared" si="21"/>
        <v>442</v>
      </c>
      <c r="D386" s="155" t="str">
        <f t="shared" si="21"/>
        <v>Luxembourg</v>
      </c>
      <c r="E386" s="155" t="s">
        <v>215</v>
      </c>
      <c r="F386" s="157">
        <v>172</v>
      </c>
      <c r="G386" s="158" t="s">
        <v>1315</v>
      </c>
      <c r="H386" s="157">
        <v>80</v>
      </c>
      <c r="I386" s="157">
        <v>2007</v>
      </c>
      <c r="J386" s="157" t="s">
        <v>5</v>
      </c>
    </row>
    <row r="387" spans="1:10">
      <c r="A387" s="166" t="str">
        <f t="shared" si="17"/>
        <v>Japan, Health</v>
      </c>
      <c r="B387" s="154" t="str">
        <f t="shared" si="21"/>
        <v>JP</v>
      </c>
      <c r="C387" s="154" t="str">
        <f t="shared" si="21"/>
        <v>392</v>
      </c>
      <c r="D387" s="155" t="str">
        <f t="shared" si="21"/>
        <v>Japan</v>
      </c>
      <c r="E387" s="155" t="s">
        <v>215</v>
      </c>
      <c r="F387" s="157">
        <v>198</v>
      </c>
      <c r="G387" s="158" t="s">
        <v>1315</v>
      </c>
      <c r="H387" s="157">
        <v>83</v>
      </c>
      <c r="I387" s="157">
        <v>2007</v>
      </c>
      <c r="J387" s="157" t="s">
        <v>5</v>
      </c>
    </row>
    <row r="388" spans="1:10">
      <c r="A388" s="166" t="str">
        <f t="shared" si="17"/>
        <v>Iceland, Health</v>
      </c>
      <c r="B388" s="154" t="str">
        <f t="shared" si="21"/>
        <v>IS</v>
      </c>
      <c r="C388" s="154" t="str">
        <f t="shared" si="21"/>
        <v>352</v>
      </c>
      <c r="D388" s="155" t="str">
        <f t="shared" si="21"/>
        <v>Iceland</v>
      </c>
      <c r="E388" s="155" t="s">
        <v>215</v>
      </c>
      <c r="F388" s="157">
        <v>192</v>
      </c>
      <c r="G388" s="158" t="s">
        <v>1315</v>
      </c>
      <c r="H388" s="157">
        <v>82</v>
      </c>
      <c r="I388" s="157">
        <v>2007</v>
      </c>
      <c r="J388" s="157" t="s">
        <v>5</v>
      </c>
    </row>
    <row r="389" spans="1:10">
      <c r="A389" s="166" t="str">
        <f t="shared" si="17"/>
        <v>Finland, Health</v>
      </c>
      <c r="B389" s="154" t="str">
        <f t="shared" si="21"/>
        <v>FI</v>
      </c>
      <c r="C389" s="154" t="str">
        <f t="shared" si="21"/>
        <v>246</v>
      </c>
      <c r="D389" s="155" t="str">
        <f t="shared" si="21"/>
        <v>Finland</v>
      </c>
      <c r="E389" s="155" t="s">
        <v>215</v>
      </c>
      <c r="F389" s="157">
        <v>166</v>
      </c>
      <c r="G389" s="158" t="s">
        <v>1315</v>
      </c>
      <c r="H389" s="157">
        <v>79</v>
      </c>
      <c r="I389" s="157">
        <v>2007</v>
      </c>
      <c r="J389" s="157" t="s">
        <v>5</v>
      </c>
    </row>
    <row r="390" spans="1:10">
      <c r="A390" s="166" t="str">
        <f t="shared" ref="A390:A453" si="22">D390&amp;", "&amp;E390</f>
        <v>Liechtenstein, Health</v>
      </c>
      <c r="B390" s="154" t="str">
        <f t="shared" si="21"/>
        <v>LI</v>
      </c>
      <c r="C390" s="154" t="str">
        <f t="shared" si="21"/>
        <v>438</v>
      </c>
      <c r="D390" s="155" t="str">
        <f t="shared" si="21"/>
        <v>Liechtenstein</v>
      </c>
      <c r="E390" s="155" t="s">
        <v>215</v>
      </c>
      <c r="F390" s="157">
        <v>200</v>
      </c>
      <c r="G390" s="158" t="s">
        <v>1315</v>
      </c>
      <c r="H390" s="157">
        <v>86</v>
      </c>
      <c r="I390" s="157">
        <v>2007</v>
      </c>
      <c r="J390" s="157" t="s">
        <v>6</v>
      </c>
    </row>
    <row r="391" spans="1:10">
      <c r="A391" s="166" t="str">
        <f t="shared" si="22"/>
        <v>Ireland, Health</v>
      </c>
      <c r="B391" s="154" t="str">
        <f t="shared" si="21"/>
        <v>IE</v>
      </c>
      <c r="C391" s="154" t="str">
        <f t="shared" si="21"/>
        <v>372</v>
      </c>
      <c r="D391" s="155" t="str">
        <f t="shared" si="21"/>
        <v>Ireland</v>
      </c>
      <c r="E391" s="155" t="s">
        <v>215</v>
      </c>
      <c r="F391" s="157">
        <v>172</v>
      </c>
      <c r="G391" s="158" t="s">
        <v>1315</v>
      </c>
      <c r="H391" s="157">
        <v>80</v>
      </c>
      <c r="I391" s="157">
        <v>2007</v>
      </c>
      <c r="J391" s="157" t="s">
        <v>5</v>
      </c>
    </row>
    <row r="392" spans="1:10">
      <c r="A392" s="166" t="str">
        <f t="shared" si="22"/>
        <v>Bermuda, Health</v>
      </c>
      <c r="B392" s="154" t="str">
        <f t="shared" si="21"/>
        <v>BM</v>
      </c>
      <c r="C392" s="154" t="str">
        <f t="shared" si="21"/>
        <v>060</v>
      </c>
      <c r="D392" s="155" t="str">
        <f t="shared" si="21"/>
        <v>Bermuda</v>
      </c>
      <c r="E392" s="155" t="s">
        <v>215</v>
      </c>
      <c r="F392" s="157">
        <v>199</v>
      </c>
      <c r="G392" s="158" t="s">
        <v>1315</v>
      </c>
      <c r="H392" s="157">
        <v>84</v>
      </c>
      <c r="I392" s="157">
        <v>2007</v>
      </c>
      <c r="J392" s="157" t="s">
        <v>6</v>
      </c>
    </row>
    <row r="393" spans="1:10">
      <c r="A393" s="166" t="str">
        <f t="shared" si="22"/>
        <v>United States of America, Health</v>
      </c>
      <c r="B393" s="154" t="str">
        <f t="shared" si="21"/>
        <v>US</v>
      </c>
      <c r="C393" s="154" t="str">
        <f t="shared" si="21"/>
        <v>840</v>
      </c>
      <c r="D393" s="155" t="str">
        <f t="shared" si="21"/>
        <v>United States of America</v>
      </c>
      <c r="E393" s="155" t="s">
        <v>215</v>
      </c>
      <c r="F393" s="157">
        <v>159</v>
      </c>
      <c r="G393" s="158" t="s">
        <v>1315</v>
      </c>
      <c r="H393" s="157">
        <v>78</v>
      </c>
      <c r="I393" s="157">
        <v>2007</v>
      </c>
      <c r="J393" s="157" t="s">
        <v>5</v>
      </c>
    </row>
    <row r="394" spans="1:10">
      <c r="A394" s="166" t="str">
        <f t="shared" si="22"/>
        <v>Germany, Health</v>
      </c>
      <c r="B394" s="154" t="str">
        <f t="shared" si="21"/>
        <v>DE</v>
      </c>
      <c r="C394" s="154" t="str">
        <f t="shared" si="21"/>
        <v>276</v>
      </c>
      <c r="D394" s="155" t="str">
        <f t="shared" si="21"/>
        <v>Germany</v>
      </c>
      <c r="E394" s="155" t="s">
        <v>215</v>
      </c>
      <c r="F394" s="157">
        <v>172</v>
      </c>
      <c r="G394" s="158" t="s">
        <v>1315</v>
      </c>
      <c r="H394" s="157">
        <v>80</v>
      </c>
      <c r="I394" s="157">
        <v>2007</v>
      </c>
      <c r="J394" s="157" t="s">
        <v>5</v>
      </c>
    </row>
    <row r="395" spans="1:10">
      <c r="A395" s="166" t="str">
        <f t="shared" si="22"/>
        <v>Austria, Health</v>
      </c>
      <c r="B395" s="154" t="str">
        <f t="shared" si="21"/>
        <v>AT</v>
      </c>
      <c r="C395" s="154" t="str">
        <f t="shared" si="21"/>
        <v>040</v>
      </c>
      <c r="D395" s="155" t="str">
        <f t="shared" si="21"/>
        <v>Austria</v>
      </c>
      <c r="E395" s="155" t="s">
        <v>215</v>
      </c>
      <c r="F395" s="157">
        <v>172</v>
      </c>
      <c r="G395" s="158" t="s">
        <v>1315</v>
      </c>
      <c r="H395" s="157">
        <v>80</v>
      </c>
      <c r="I395" s="157">
        <v>2007</v>
      </c>
      <c r="J395" s="157" t="s">
        <v>5</v>
      </c>
    </row>
    <row r="396" spans="1:10">
      <c r="A396" s="166" t="str">
        <f t="shared" si="22"/>
        <v>Canada, Health</v>
      </c>
      <c r="B396" s="154" t="str">
        <f t="shared" si="21"/>
        <v>CA</v>
      </c>
      <c r="C396" s="154" t="str">
        <f t="shared" si="21"/>
        <v>124</v>
      </c>
      <c r="D396" s="155" t="str">
        <f t="shared" si="21"/>
        <v>Canada</v>
      </c>
      <c r="E396" s="155" t="s">
        <v>215</v>
      </c>
      <c r="F396" s="157">
        <v>182</v>
      </c>
      <c r="G396" s="158" t="s">
        <v>1315</v>
      </c>
      <c r="H396" s="157">
        <v>81</v>
      </c>
      <c r="I396" s="157">
        <v>2007</v>
      </c>
      <c r="J396" s="157" t="s">
        <v>5</v>
      </c>
    </row>
    <row r="397" spans="1:10">
      <c r="A397" s="166" t="str">
        <f t="shared" si="22"/>
        <v>Monaco, Health</v>
      </c>
      <c r="B397" s="154" t="str">
        <f t="shared" ref="B397:D412" si="23">B197</f>
        <v>MC</v>
      </c>
      <c r="C397" s="154" t="str">
        <f t="shared" si="23"/>
        <v>492</v>
      </c>
      <c r="D397" s="155" t="str">
        <f t="shared" si="23"/>
        <v>Monaco</v>
      </c>
      <c r="E397" s="155" t="s">
        <v>215</v>
      </c>
      <c r="F397" s="157">
        <v>182</v>
      </c>
      <c r="G397" s="158" t="s">
        <v>1315</v>
      </c>
      <c r="H397" s="157">
        <v>81</v>
      </c>
      <c r="I397" s="157">
        <v>2007</v>
      </c>
      <c r="J397" s="157" t="s">
        <v>5</v>
      </c>
    </row>
    <row r="398" spans="1:10">
      <c r="A398" s="166" t="str">
        <f t="shared" si="22"/>
        <v>Denmark, Health</v>
      </c>
      <c r="B398" s="154" t="str">
        <f t="shared" si="23"/>
        <v>DK</v>
      </c>
      <c r="C398" s="154" t="str">
        <f t="shared" si="23"/>
        <v>208</v>
      </c>
      <c r="D398" s="155" t="str">
        <f t="shared" si="23"/>
        <v>Denmark</v>
      </c>
      <c r="E398" s="155" t="s">
        <v>215</v>
      </c>
      <c r="F398" s="157">
        <v>159</v>
      </c>
      <c r="G398" s="158" t="s">
        <v>1315</v>
      </c>
      <c r="H398" s="157">
        <v>78</v>
      </c>
      <c r="I398" s="157">
        <v>2007</v>
      </c>
      <c r="J398" s="157" t="s">
        <v>5</v>
      </c>
    </row>
    <row r="399" spans="1:10">
      <c r="A399" s="166" t="str">
        <f t="shared" si="22"/>
        <v>Sweden, Health</v>
      </c>
      <c r="B399" s="154" t="str">
        <f t="shared" si="23"/>
        <v>SE</v>
      </c>
      <c r="C399" s="154" t="str">
        <f t="shared" si="23"/>
        <v>752</v>
      </c>
      <c r="D399" s="155" t="str">
        <f t="shared" si="23"/>
        <v>Sweden</v>
      </c>
      <c r="E399" s="155" t="s">
        <v>215</v>
      </c>
      <c r="F399" s="157">
        <v>182</v>
      </c>
      <c r="G399" s="158" t="s">
        <v>1315</v>
      </c>
      <c r="H399" s="157">
        <v>81</v>
      </c>
      <c r="I399" s="157">
        <v>2007</v>
      </c>
      <c r="J399" s="157" t="s">
        <v>5</v>
      </c>
    </row>
    <row r="400" spans="1:10">
      <c r="A400" s="166" t="str">
        <f t="shared" si="22"/>
        <v>Australia, Health</v>
      </c>
      <c r="B400" s="154" t="str">
        <f t="shared" si="23"/>
        <v>AU</v>
      </c>
      <c r="C400" s="154" t="str">
        <f t="shared" si="23"/>
        <v>036</v>
      </c>
      <c r="D400" s="155" t="str">
        <f t="shared" si="23"/>
        <v>Australia</v>
      </c>
      <c r="E400" s="155" t="s">
        <v>215</v>
      </c>
      <c r="F400" s="157">
        <v>192</v>
      </c>
      <c r="G400" s="158" t="s">
        <v>1315</v>
      </c>
      <c r="H400" s="157">
        <v>82</v>
      </c>
      <c r="I400" s="157">
        <v>2007</v>
      </c>
      <c r="J400" s="157" t="s">
        <v>5</v>
      </c>
    </row>
    <row r="401" spans="1:10">
      <c r="A401" s="166" t="str">
        <f t="shared" si="22"/>
        <v>Netherlands, Health</v>
      </c>
      <c r="B401" s="154" t="str">
        <f t="shared" si="23"/>
        <v>NL</v>
      </c>
      <c r="C401" s="154" t="str">
        <f t="shared" si="23"/>
        <v>528</v>
      </c>
      <c r="D401" s="155" t="str">
        <f t="shared" si="23"/>
        <v>Netherlands</v>
      </c>
      <c r="E401" s="155" t="s">
        <v>215</v>
      </c>
      <c r="F401" s="157">
        <v>172</v>
      </c>
      <c r="G401" s="158" t="s">
        <v>1315</v>
      </c>
      <c r="H401" s="157">
        <v>80</v>
      </c>
      <c r="I401" s="157">
        <v>2007</v>
      </c>
      <c r="J401" s="157" t="s">
        <v>5</v>
      </c>
    </row>
    <row r="402" spans="1:10">
      <c r="A402" s="166" t="str">
        <f t="shared" si="22"/>
        <v>New Zealand, Health</v>
      </c>
      <c r="B402" s="154" t="str">
        <f t="shared" si="23"/>
        <v>NZ</v>
      </c>
      <c r="C402" s="154" t="str">
        <f t="shared" si="23"/>
        <v>554</v>
      </c>
      <c r="D402" s="155" t="str">
        <f t="shared" si="23"/>
        <v>New Zealand</v>
      </c>
      <c r="E402" s="155" t="s">
        <v>215</v>
      </c>
      <c r="F402" s="157">
        <v>182</v>
      </c>
      <c r="G402" s="158" t="s">
        <v>1315</v>
      </c>
      <c r="H402" s="157">
        <v>81</v>
      </c>
      <c r="I402" s="157">
        <v>2007</v>
      </c>
      <c r="J402" s="157" t="s">
        <v>5</v>
      </c>
    </row>
    <row r="403" spans="1:10">
      <c r="A403" s="166" t="str">
        <f t="shared" si="22"/>
        <v>Switzerland, Health</v>
      </c>
      <c r="B403" s="154" t="str">
        <f t="shared" si="23"/>
        <v>CH</v>
      </c>
      <c r="C403" s="154" t="str">
        <f t="shared" si="23"/>
        <v>756</v>
      </c>
      <c r="D403" s="155" t="str">
        <f t="shared" si="23"/>
        <v>Switzerland</v>
      </c>
      <c r="E403" s="155" t="s">
        <v>215</v>
      </c>
      <c r="F403" s="157">
        <v>192</v>
      </c>
      <c r="G403" s="158" t="s">
        <v>1315</v>
      </c>
      <c r="H403" s="157">
        <v>82</v>
      </c>
      <c r="I403" s="157">
        <v>2007</v>
      </c>
      <c r="J403" s="157" t="s">
        <v>5</v>
      </c>
    </row>
    <row r="404" spans="1:10">
      <c r="A404" s="166" t="str">
        <f t="shared" si="22"/>
        <v>Norway, Health</v>
      </c>
      <c r="B404" s="154" t="str">
        <f t="shared" si="23"/>
        <v>NO</v>
      </c>
      <c r="C404" s="154" t="str">
        <f t="shared" si="23"/>
        <v>578</v>
      </c>
      <c r="D404" s="155" t="str">
        <f t="shared" si="23"/>
        <v>Norway</v>
      </c>
      <c r="E404" s="155" t="s">
        <v>215</v>
      </c>
      <c r="F404" s="157">
        <v>182</v>
      </c>
      <c r="G404" s="158" t="s">
        <v>1315</v>
      </c>
      <c r="H404" s="157">
        <v>81</v>
      </c>
      <c r="I404" s="157">
        <v>2007</v>
      </c>
      <c r="J404" s="157" t="s">
        <v>5</v>
      </c>
    </row>
    <row r="405" spans="1:10">
      <c r="A405" s="166" t="str">
        <f t="shared" si="22"/>
        <v>Somalia, Education</v>
      </c>
      <c r="B405" s="154" t="str">
        <f t="shared" si="23"/>
        <v>SO</v>
      </c>
      <c r="C405" s="154" t="str">
        <f t="shared" si="23"/>
        <v>706</v>
      </c>
      <c r="D405" s="155" t="str">
        <f t="shared" si="23"/>
        <v>Somalia</v>
      </c>
      <c r="E405" s="154" t="s">
        <v>216</v>
      </c>
      <c r="F405" s="157">
        <v>4</v>
      </c>
      <c r="G405" s="157" t="s">
        <v>637</v>
      </c>
      <c r="H405" s="157">
        <v>2</v>
      </c>
      <c r="I405" s="157">
        <v>2010</v>
      </c>
      <c r="J405" s="157" t="s">
        <v>6</v>
      </c>
    </row>
    <row r="406" spans="1:10">
      <c r="A406" s="166" t="str">
        <f t="shared" si="22"/>
        <v>Democratic Republic of the Congo, Education</v>
      </c>
      <c r="B406" s="154" t="str">
        <f t="shared" si="23"/>
        <v>CD</v>
      </c>
      <c r="C406" s="154" t="str">
        <f t="shared" si="23"/>
        <v>180</v>
      </c>
      <c r="D406" s="155" t="str">
        <f t="shared" si="23"/>
        <v>Democratic Republic of the Congo</v>
      </c>
      <c r="E406" s="154" t="s">
        <v>216</v>
      </c>
      <c r="F406" s="157">
        <v>12</v>
      </c>
      <c r="G406" s="157" t="s">
        <v>637</v>
      </c>
      <c r="H406" s="157">
        <v>3</v>
      </c>
      <c r="I406" s="157">
        <v>2010</v>
      </c>
      <c r="J406" s="157" t="s">
        <v>5</v>
      </c>
    </row>
    <row r="407" spans="1:10">
      <c r="A407" s="166" t="str">
        <f t="shared" si="22"/>
        <v>Eritrea, Education</v>
      </c>
      <c r="B407" s="154" t="str">
        <f t="shared" si="23"/>
        <v>ER</v>
      </c>
      <c r="C407" s="154" t="str">
        <f t="shared" si="23"/>
        <v>232</v>
      </c>
      <c r="D407" s="155" t="str">
        <f t="shared" si="23"/>
        <v>Eritrea</v>
      </c>
      <c r="E407" s="154" t="s">
        <v>216</v>
      </c>
      <c r="F407" s="157">
        <v>12</v>
      </c>
      <c r="G407" s="157" t="s">
        <v>637</v>
      </c>
      <c r="H407" s="157">
        <v>3</v>
      </c>
      <c r="I407" s="157">
        <v>2010</v>
      </c>
      <c r="J407" s="157" t="s">
        <v>5</v>
      </c>
    </row>
    <row r="408" spans="1:10">
      <c r="A408" s="166" t="str">
        <f t="shared" si="22"/>
        <v>Chad, Education</v>
      </c>
      <c r="B408" s="154" t="str">
        <f t="shared" si="23"/>
        <v>TD</v>
      </c>
      <c r="C408" s="154" t="str">
        <f t="shared" si="23"/>
        <v>148</v>
      </c>
      <c r="D408" s="155" t="str">
        <f t="shared" si="23"/>
        <v>Chad</v>
      </c>
      <c r="E408" s="154" t="s">
        <v>216</v>
      </c>
      <c r="F408" s="157">
        <v>4</v>
      </c>
      <c r="G408" s="157" t="s">
        <v>637</v>
      </c>
      <c r="H408" s="157">
        <v>2</v>
      </c>
      <c r="I408" s="157">
        <v>2010</v>
      </c>
      <c r="J408" s="157" t="s">
        <v>5</v>
      </c>
    </row>
    <row r="409" spans="1:10">
      <c r="A409" s="166" t="str">
        <f t="shared" si="22"/>
        <v>Burundi, Education</v>
      </c>
      <c r="B409" s="154" t="str">
        <f t="shared" si="23"/>
        <v>BI</v>
      </c>
      <c r="C409" s="154" t="str">
        <f t="shared" si="23"/>
        <v>108</v>
      </c>
      <c r="D409" s="155" t="str">
        <f t="shared" si="23"/>
        <v>Burundi</v>
      </c>
      <c r="E409" s="154" t="s">
        <v>216</v>
      </c>
      <c r="F409" s="157">
        <v>12</v>
      </c>
      <c r="G409" s="157" t="s">
        <v>637</v>
      </c>
      <c r="H409" s="157">
        <v>3</v>
      </c>
      <c r="I409" s="157">
        <v>2010</v>
      </c>
      <c r="J409" s="157" t="s">
        <v>5</v>
      </c>
    </row>
    <row r="410" spans="1:10">
      <c r="A410" s="166" t="str">
        <f t="shared" si="22"/>
        <v>Guinea-Bissau, Education</v>
      </c>
      <c r="B410" s="154" t="str">
        <f t="shared" si="23"/>
        <v>GW</v>
      </c>
      <c r="C410" s="154" t="str">
        <f t="shared" si="23"/>
        <v>624</v>
      </c>
      <c r="D410" s="155" t="str">
        <f t="shared" si="23"/>
        <v>Guinea-Bissau</v>
      </c>
      <c r="E410" s="154" t="s">
        <v>216</v>
      </c>
      <c r="F410" s="157">
        <v>4</v>
      </c>
      <c r="G410" s="157" t="s">
        <v>637</v>
      </c>
      <c r="H410" s="157">
        <v>2</v>
      </c>
      <c r="I410" s="157">
        <v>2010</v>
      </c>
      <c r="J410" s="157" t="s">
        <v>5</v>
      </c>
    </row>
    <row r="411" spans="1:10">
      <c r="A411" s="166" t="str">
        <f t="shared" si="22"/>
        <v>Central African Republic, Education</v>
      </c>
      <c r="B411" s="154" t="str">
        <f t="shared" si="23"/>
        <v>CF</v>
      </c>
      <c r="C411" s="154" t="str">
        <f t="shared" si="23"/>
        <v>140</v>
      </c>
      <c r="D411" s="155" t="str">
        <f t="shared" si="23"/>
        <v>Central African Republic</v>
      </c>
      <c r="E411" s="154" t="s">
        <v>216</v>
      </c>
      <c r="F411" s="157">
        <v>23</v>
      </c>
      <c r="G411" s="157" t="s">
        <v>637</v>
      </c>
      <c r="H411" s="157">
        <v>4</v>
      </c>
      <c r="I411" s="157">
        <v>2010</v>
      </c>
      <c r="J411" s="157" t="s">
        <v>5</v>
      </c>
    </row>
    <row r="412" spans="1:10">
      <c r="A412" s="166" t="str">
        <f t="shared" si="22"/>
        <v>Guinea, Education</v>
      </c>
      <c r="B412" s="154" t="str">
        <f t="shared" si="23"/>
        <v>GN</v>
      </c>
      <c r="C412" s="154" t="str">
        <f t="shared" si="23"/>
        <v>324</v>
      </c>
      <c r="D412" s="155" t="str">
        <f t="shared" si="23"/>
        <v>Guinea</v>
      </c>
      <c r="E412" s="154" t="s">
        <v>216</v>
      </c>
      <c r="F412" s="157">
        <v>4</v>
      </c>
      <c r="G412" s="157" t="s">
        <v>637</v>
      </c>
      <c r="H412" s="157">
        <v>2</v>
      </c>
      <c r="I412" s="157">
        <v>2010</v>
      </c>
      <c r="J412" s="157" t="s">
        <v>5</v>
      </c>
    </row>
    <row r="413" spans="1:10">
      <c r="A413" s="166" t="str">
        <f t="shared" si="22"/>
        <v>Yemen, Education</v>
      </c>
      <c r="B413" s="154" t="str">
        <f t="shared" ref="B413:D428" si="24">B213</f>
        <v>YE</v>
      </c>
      <c r="C413" s="154" t="str">
        <f t="shared" si="24"/>
        <v>887</v>
      </c>
      <c r="D413" s="155" t="str">
        <f t="shared" si="24"/>
        <v>Yemen</v>
      </c>
      <c r="E413" s="154" t="s">
        <v>216</v>
      </c>
      <c r="F413" s="157">
        <v>4</v>
      </c>
      <c r="G413" s="157" t="s">
        <v>637</v>
      </c>
      <c r="H413" s="157">
        <v>2</v>
      </c>
      <c r="I413" s="157">
        <v>2010</v>
      </c>
      <c r="J413" s="157" t="s">
        <v>5</v>
      </c>
    </row>
    <row r="414" spans="1:10">
      <c r="A414" s="166" t="str">
        <f t="shared" si="22"/>
        <v>Liberia, Education</v>
      </c>
      <c r="B414" s="154" t="str">
        <f t="shared" si="24"/>
        <v>LR</v>
      </c>
      <c r="C414" s="154" t="str">
        <f t="shared" si="24"/>
        <v>430</v>
      </c>
      <c r="D414" s="155" t="str">
        <f t="shared" si="24"/>
        <v>Liberia</v>
      </c>
      <c r="E414" s="154" t="s">
        <v>216</v>
      </c>
      <c r="F414" s="157">
        <v>23</v>
      </c>
      <c r="G414" s="157" t="s">
        <v>637</v>
      </c>
      <c r="H414" s="157">
        <v>4</v>
      </c>
      <c r="I414" s="157">
        <v>2010</v>
      </c>
      <c r="J414" s="157" t="s">
        <v>5</v>
      </c>
    </row>
    <row r="415" spans="1:10">
      <c r="A415" s="166" t="str">
        <f t="shared" si="22"/>
        <v>Mali, Education</v>
      </c>
      <c r="B415" s="154" t="str">
        <f t="shared" si="24"/>
        <v>ML</v>
      </c>
      <c r="C415" s="154" t="str">
        <f t="shared" si="24"/>
        <v>466</v>
      </c>
      <c r="D415" s="155" t="str">
        <f t="shared" si="24"/>
        <v>Mali</v>
      </c>
      <c r="E415" s="154" t="s">
        <v>216</v>
      </c>
      <c r="F415" s="157">
        <v>4</v>
      </c>
      <c r="G415" s="157" t="s">
        <v>637</v>
      </c>
      <c r="H415" s="157">
        <v>2</v>
      </c>
      <c r="I415" s="157">
        <v>2010</v>
      </c>
      <c r="J415" s="157" t="s">
        <v>5</v>
      </c>
    </row>
    <row r="416" spans="1:10">
      <c r="A416" s="166" t="str">
        <f t="shared" si="22"/>
        <v>Democratic People's Republic of Korea, Education</v>
      </c>
      <c r="B416" s="154" t="str">
        <f t="shared" si="24"/>
        <v>KP</v>
      </c>
      <c r="C416" s="154" t="str">
        <f t="shared" si="24"/>
        <v>408</v>
      </c>
      <c r="D416" s="155" t="str">
        <f t="shared" si="24"/>
        <v>Democratic People's Republic of Korea</v>
      </c>
      <c r="E416" s="154" t="s">
        <v>216</v>
      </c>
      <c r="F416" s="157">
        <v>23</v>
      </c>
      <c r="G416" s="157" t="s">
        <v>637</v>
      </c>
      <c r="H416" s="157">
        <v>4</v>
      </c>
      <c r="I416" s="157">
        <v>2010</v>
      </c>
      <c r="J416" s="157" t="s">
        <v>6</v>
      </c>
    </row>
    <row r="417" spans="1:10">
      <c r="A417" s="166" t="str">
        <f t="shared" si="22"/>
        <v>Afghanistan, Education</v>
      </c>
      <c r="B417" s="154" t="str">
        <f t="shared" si="24"/>
        <v>AF</v>
      </c>
      <c r="C417" s="154" t="str">
        <f t="shared" si="24"/>
        <v>004</v>
      </c>
      <c r="D417" s="155" t="str">
        <f t="shared" si="24"/>
        <v>Afghanistan</v>
      </c>
      <c r="E417" s="154" t="s">
        <v>216</v>
      </c>
      <c r="F417" s="157">
        <v>12</v>
      </c>
      <c r="G417" s="157" t="s">
        <v>637</v>
      </c>
      <c r="H417" s="157">
        <v>3</v>
      </c>
      <c r="I417" s="157">
        <v>2010</v>
      </c>
      <c r="J417" s="157" t="s">
        <v>5</v>
      </c>
    </row>
    <row r="418" spans="1:10">
      <c r="A418" s="166" t="str">
        <f t="shared" si="22"/>
        <v>Niger, Education</v>
      </c>
      <c r="B418" s="154" t="str">
        <f t="shared" si="24"/>
        <v>NE</v>
      </c>
      <c r="C418" s="154" t="str">
        <f t="shared" si="24"/>
        <v>562</v>
      </c>
      <c r="D418" s="155" t="str">
        <f t="shared" si="24"/>
        <v>Niger</v>
      </c>
      <c r="E418" s="154" t="s">
        <v>216</v>
      </c>
      <c r="F418" s="157">
        <v>1</v>
      </c>
      <c r="G418" s="157" t="s">
        <v>637</v>
      </c>
      <c r="H418" s="157">
        <v>1</v>
      </c>
      <c r="I418" s="157">
        <v>2010</v>
      </c>
      <c r="J418" s="157" t="s">
        <v>5</v>
      </c>
    </row>
    <row r="419" spans="1:10">
      <c r="A419" s="166" t="str">
        <f t="shared" si="22"/>
        <v>Madagascar, Education</v>
      </c>
      <c r="B419" s="154" t="str">
        <f t="shared" si="24"/>
        <v>MG</v>
      </c>
      <c r="C419" s="154" t="str">
        <f t="shared" si="24"/>
        <v>450</v>
      </c>
      <c r="D419" s="155" t="str">
        <f t="shared" si="24"/>
        <v>Madagascar</v>
      </c>
      <c r="E419" s="154" t="s">
        <v>216</v>
      </c>
      <c r="F419" s="157">
        <v>39</v>
      </c>
      <c r="G419" s="157" t="s">
        <v>637</v>
      </c>
      <c r="H419" s="157">
        <v>5</v>
      </c>
      <c r="I419" s="157">
        <v>2010</v>
      </c>
      <c r="J419" s="157" t="s">
        <v>5</v>
      </c>
    </row>
    <row r="420" spans="1:10">
      <c r="A420" s="166" t="str">
        <f t="shared" si="22"/>
        <v>Sierra Leone, Education</v>
      </c>
      <c r="B420" s="154" t="str">
        <f t="shared" si="24"/>
        <v>SL</v>
      </c>
      <c r="C420" s="154" t="str">
        <f t="shared" si="24"/>
        <v>694</v>
      </c>
      <c r="D420" s="155" t="str">
        <f t="shared" si="24"/>
        <v>Sierra Leone</v>
      </c>
      <c r="E420" s="154" t="s">
        <v>216</v>
      </c>
      <c r="F420" s="157">
        <v>12</v>
      </c>
      <c r="G420" s="157" t="s">
        <v>637</v>
      </c>
      <c r="H420" s="157">
        <v>3</v>
      </c>
      <c r="I420" s="157">
        <v>2010</v>
      </c>
      <c r="J420" s="157" t="s">
        <v>5</v>
      </c>
    </row>
    <row r="421" spans="1:10">
      <c r="A421" s="166" t="str">
        <f t="shared" si="22"/>
        <v>Sudan, Education</v>
      </c>
      <c r="B421" s="154" t="str">
        <f t="shared" si="24"/>
        <v>SD</v>
      </c>
      <c r="C421" s="154" t="str">
        <f t="shared" si="24"/>
        <v>729</v>
      </c>
      <c r="D421" s="155" t="str">
        <f t="shared" si="24"/>
        <v>Sudan</v>
      </c>
      <c r="E421" s="154" t="s">
        <v>216</v>
      </c>
      <c r="F421" s="157">
        <v>12</v>
      </c>
      <c r="G421" s="157" t="s">
        <v>637</v>
      </c>
      <c r="H421" s="157">
        <v>3</v>
      </c>
      <c r="I421" s="157">
        <v>2010</v>
      </c>
      <c r="J421" s="157" t="s">
        <v>5</v>
      </c>
    </row>
    <row r="422" spans="1:10">
      <c r="A422" s="166" t="str">
        <f t="shared" si="22"/>
        <v>Ethiopia, Education</v>
      </c>
      <c r="B422" s="154" t="str">
        <f t="shared" si="24"/>
        <v>ET</v>
      </c>
      <c r="C422" s="154" t="str">
        <f t="shared" si="24"/>
        <v>231</v>
      </c>
      <c r="D422" s="155" t="str">
        <f t="shared" si="24"/>
        <v>Ethiopia</v>
      </c>
      <c r="E422" s="154" t="s">
        <v>216</v>
      </c>
      <c r="F422" s="157">
        <v>4</v>
      </c>
      <c r="G422" s="157" t="s">
        <v>637</v>
      </c>
      <c r="H422" s="157">
        <v>2</v>
      </c>
      <c r="I422" s="157">
        <v>2010</v>
      </c>
      <c r="J422" s="157" t="s">
        <v>5</v>
      </c>
    </row>
    <row r="423" spans="1:10">
      <c r="A423" s="166" t="str">
        <f t="shared" si="22"/>
        <v>Djibouti, Education</v>
      </c>
      <c r="B423" s="154" t="str">
        <f t="shared" si="24"/>
        <v>DJ</v>
      </c>
      <c r="C423" s="154" t="str">
        <f t="shared" si="24"/>
        <v>262</v>
      </c>
      <c r="D423" s="155" t="str">
        <f t="shared" si="24"/>
        <v>Djibouti</v>
      </c>
      <c r="E423" s="154" t="s">
        <v>216</v>
      </c>
      <c r="F423" s="157">
        <v>23</v>
      </c>
      <c r="G423" s="157" t="s">
        <v>637</v>
      </c>
      <c r="H423" s="157">
        <v>4</v>
      </c>
      <c r="I423" s="157">
        <v>2010</v>
      </c>
      <c r="J423" s="157" t="s">
        <v>5</v>
      </c>
    </row>
    <row r="424" spans="1:10">
      <c r="A424" s="166" t="str">
        <f t="shared" si="22"/>
        <v>Gambia, Education</v>
      </c>
      <c r="B424" s="154" t="str">
        <f t="shared" si="24"/>
        <v>GM</v>
      </c>
      <c r="C424" s="154" t="str">
        <f t="shared" si="24"/>
        <v>270</v>
      </c>
      <c r="D424" s="155" t="str">
        <f t="shared" si="24"/>
        <v>Gambia</v>
      </c>
      <c r="E424" s="154" t="s">
        <v>216</v>
      </c>
      <c r="F424" s="157">
        <v>12</v>
      </c>
      <c r="G424" s="157" t="s">
        <v>637</v>
      </c>
      <c r="H424" s="157">
        <v>3</v>
      </c>
      <c r="I424" s="157">
        <v>2010</v>
      </c>
      <c r="J424" s="157" t="s">
        <v>5</v>
      </c>
    </row>
    <row r="425" spans="1:10">
      <c r="A425" s="166" t="str">
        <f t="shared" si="22"/>
        <v>Rwanda, Education</v>
      </c>
      <c r="B425" s="154" t="str">
        <f t="shared" si="24"/>
        <v>RW</v>
      </c>
      <c r="C425" s="154" t="str">
        <f t="shared" si="24"/>
        <v>646</v>
      </c>
      <c r="D425" s="155" t="str">
        <f t="shared" si="24"/>
        <v>Rwanda</v>
      </c>
      <c r="E425" s="154" t="s">
        <v>216</v>
      </c>
      <c r="F425" s="157">
        <v>12</v>
      </c>
      <c r="G425" s="157" t="s">
        <v>637</v>
      </c>
      <c r="H425" s="157">
        <v>3</v>
      </c>
      <c r="I425" s="157">
        <v>2010</v>
      </c>
      <c r="J425" s="157" t="s">
        <v>5</v>
      </c>
    </row>
    <row r="426" spans="1:10">
      <c r="A426" s="166" t="str">
        <f t="shared" si="22"/>
        <v>Zimbabwe, Education</v>
      </c>
      <c r="B426" s="154" t="str">
        <f t="shared" si="24"/>
        <v>ZW</v>
      </c>
      <c r="C426" s="154" t="str">
        <f t="shared" si="24"/>
        <v>716</v>
      </c>
      <c r="D426" s="155" t="str">
        <f t="shared" si="24"/>
        <v>Zimbabwe</v>
      </c>
      <c r="E426" s="154" t="s">
        <v>216</v>
      </c>
      <c r="F426" s="157">
        <v>67</v>
      </c>
      <c r="G426" s="157" t="s">
        <v>637</v>
      </c>
      <c r="H426" s="157">
        <v>7</v>
      </c>
      <c r="I426" s="157">
        <v>2010</v>
      </c>
      <c r="J426" s="157" t="s">
        <v>5</v>
      </c>
    </row>
    <row r="427" spans="1:10">
      <c r="A427" s="166" t="str">
        <f t="shared" si="22"/>
        <v>Mauritania, Education</v>
      </c>
      <c r="B427" s="154" t="str">
        <f t="shared" si="24"/>
        <v>MR</v>
      </c>
      <c r="C427" s="154" t="str">
        <f t="shared" si="24"/>
        <v>478</v>
      </c>
      <c r="D427" s="155" t="str">
        <f t="shared" si="24"/>
        <v>Mauritania</v>
      </c>
      <c r="E427" s="154" t="s">
        <v>216</v>
      </c>
      <c r="F427" s="157">
        <v>23</v>
      </c>
      <c r="G427" s="157" t="s">
        <v>637</v>
      </c>
      <c r="H427" s="157">
        <v>4</v>
      </c>
      <c r="I427" s="157">
        <v>2010</v>
      </c>
      <c r="J427" s="157" t="s">
        <v>5</v>
      </c>
    </row>
    <row r="428" spans="1:10">
      <c r="A428" s="166" t="str">
        <f t="shared" si="22"/>
        <v>Timor-Leste, Education</v>
      </c>
      <c r="B428" s="154" t="str">
        <f t="shared" si="24"/>
        <v>TL</v>
      </c>
      <c r="C428" s="154" t="str">
        <f t="shared" si="24"/>
        <v>626</v>
      </c>
      <c r="D428" s="155" t="str">
        <f t="shared" si="24"/>
        <v>Timor-Leste</v>
      </c>
      <c r="E428" s="154" t="s">
        <v>216</v>
      </c>
      <c r="F428" s="157">
        <v>23</v>
      </c>
      <c r="G428" s="157" t="s">
        <v>637</v>
      </c>
      <c r="H428" s="157">
        <v>4</v>
      </c>
      <c r="I428" s="157">
        <v>2010</v>
      </c>
      <c r="J428" s="157" t="s">
        <v>5</v>
      </c>
    </row>
    <row r="429" spans="1:10">
      <c r="A429" s="166" t="str">
        <f t="shared" si="22"/>
        <v>Burkina Faso, Education</v>
      </c>
      <c r="B429" s="154" t="str">
        <f t="shared" ref="B429:D444" si="25">B229</f>
        <v>BF</v>
      </c>
      <c r="C429" s="154" t="str">
        <f t="shared" si="25"/>
        <v>854</v>
      </c>
      <c r="D429" s="155" t="str">
        <f t="shared" si="25"/>
        <v>Burkina Faso</v>
      </c>
      <c r="E429" s="154" t="s">
        <v>216</v>
      </c>
      <c r="F429" s="157">
        <v>1</v>
      </c>
      <c r="G429" s="157" t="s">
        <v>637</v>
      </c>
      <c r="H429" s="157">
        <v>1</v>
      </c>
      <c r="I429" s="157">
        <v>2010</v>
      </c>
      <c r="J429" s="157" t="s">
        <v>5</v>
      </c>
    </row>
    <row r="430" spans="1:10">
      <c r="A430" s="166" t="str">
        <f t="shared" si="22"/>
        <v>Togo, Education</v>
      </c>
      <c r="B430" s="154" t="str">
        <f t="shared" si="25"/>
        <v>TG</v>
      </c>
      <c r="C430" s="154" t="str">
        <f t="shared" si="25"/>
        <v>768</v>
      </c>
      <c r="D430" s="155" t="str">
        <f t="shared" si="25"/>
        <v>Togo</v>
      </c>
      <c r="E430" s="154" t="s">
        <v>216</v>
      </c>
      <c r="F430" s="157">
        <v>39</v>
      </c>
      <c r="G430" s="157" t="s">
        <v>637</v>
      </c>
      <c r="H430" s="157">
        <v>5</v>
      </c>
      <c r="I430" s="157">
        <v>2010</v>
      </c>
      <c r="J430" s="157" t="s">
        <v>5</v>
      </c>
    </row>
    <row r="431" spans="1:10">
      <c r="A431" s="166" t="str">
        <f t="shared" si="22"/>
        <v>Mozambique, Education</v>
      </c>
      <c r="B431" s="154" t="str">
        <f t="shared" si="25"/>
        <v>MZ</v>
      </c>
      <c r="C431" s="154" t="str">
        <f t="shared" si="25"/>
        <v>508</v>
      </c>
      <c r="D431" s="155" t="str">
        <f t="shared" si="25"/>
        <v>Mozambique</v>
      </c>
      <c r="E431" s="154" t="s">
        <v>216</v>
      </c>
      <c r="F431" s="157">
        <v>1</v>
      </c>
      <c r="G431" s="157" t="s">
        <v>637</v>
      </c>
      <c r="H431" s="157">
        <v>1</v>
      </c>
      <c r="I431" s="157">
        <v>2010</v>
      </c>
      <c r="J431" s="157" t="s">
        <v>5</v>
      </c>
    </row>
    <row r="432" spans="1:10">
      <c r="A432" s="166" t="str">
        <f t="shared" si="22"/>
        <v>Haiti, Education</v>
      </c>
      <c r="B432" s="154" t="str">
        <f t="shared" si="25"/>
        <v>HT</v>
      </c>
      <c r="C432" s="154" t="str">
        <f t="shared" si="25"/>
        <v>332</v>
      </c>
      <c r="D432" s="155" t="str">
        <f t="shared" si="25"/>
        <v>Haiti</v>
      </c>
      <c r="E432" s="154" t="s">
        <v>216</v>
      </c>
      <c r="F432" s="157">
        <v>39</v>
      </c>
      <c r="G432" s="157" t="s">
        <v>637</v>
      </c>
      <c r="H432" s="157">
        <v>5</v>
      </c>
      <c r="I432" s="157">
        <v>2010</v>
      </c>
      <c r="J432" s="157" t="s">
        <v>5</v>
      </c>
    </row>
    <row r="433" spans="1:10">
      <c r="A433" s="166" t="str">
        <f t="shared" si="22"/>
        <v>Congo, Education</v>
      </c>
      <c r="B433" s="154" t="str">
        <f t="shared" si="25"/>
        <v>CG</v>
      </c>
      <c r="C433" s="154" t="str">
        <f t="shared" si="25"/>
        <v>178</v>
      </c>
      <c r="D433" s="155" t="str">
        <f t="shared" si="25"/>
        <v>Congo</v>
      </c>
      <c r="E433" s="154" t="s">
        <v>216</v>
      </c>
      <c r="F433" s="157">
        <v>52</v>
      </c>
      <c r="G433" s="157" t="s">
        <v>637</v>
      </c>
      <c r="H433" s="157">
        <v>6</v>
      </c>
      <c r="I433" s="157">
        <v>2010</v>
      </c>
      <c r="J433" s="157" t="s">
        <v>5</v>
      </c>
    </row>
    <row r="434" spans="1:10">
      <c r="A434" s="166" t="str">
        <f t="shared" si="22"/>
        <v>Comoros, Education</v>
      </c>
      <c r="B434" s="154" t="str">
        <f t="shared" si="25"/>
        <v>KM</v>
      </c>
      <c r="C434" s="154" t="str">
        <f t="shared" si="25"/>
        <v>174</v>
      </c>
      <c r="D434" s="155" t="str">
        <f t="shared" si="25"/>
        <v>Comoros</v>
      </c>
      <c r="E434" s="154" t="s">
        <v>216</v>
      </c>
      <c r="F434" s="157">
        <v>12</v>
      </c>
      <c r="G434" s="157" t="s">
        <v>637</v>
      </c>
      <c r="H434" s="157">
        <v>3</v>
      </c>
      <c r="I434" s="157">
        <v>2010</v>
      </c>
      <c r="J434" s="157" t="s">
        <v>5</v>
      </c>
    </row>
    <row r="435" spans="1:10">
      <c r="A435" s="166" t="str">
        <f t="shared" si="22"/>
        <v>Cameroon, Education</v>
      </c>
      <c r="B435" s="154" t="str">
        <f t="shared" si="25"/>
        <v>CM</v>
      </c>
      <c r="C435" s="154" t="str">
        <f t="shared" si="25"/>
        <v>120</v>
      </c>
      <c r="D435" s="155" t="str">
        <f t="shared" si="25"/>
        <v>Cameroon</v>
      </c>
      <c r="E435" s="154" t="s">
        <v>216</v>
      </c>
      <c r="F435" s="157">
        <v>52</v>
      </c>
      <c r="G435" s="157" t="s">
        <v>637</v>
      </c>
      <c r="H435" s="157">
        <v>6</v>
      </c>
      <c r="I435" s="157">
        <v>2010</v>
      </c>
      <c r="J435" s="157" t="s">
        <v>5</v>
      </c>
    </row>
    <row r="436" spans="1:10">
      <c r="A436" s="166" t="str">
        <f t="shared" si="22"/>
        <v>Sao Tome and Principe, Education</v>
      </c>
      <c r="B436" s="154" t="str">
        <f t="shared" si="25"/>
        <v>ST</v>
      </c>
      <c r="C436" s="154" t="str">
        <f t="shared" si="25"/>
        <v>678</v>
      </c>
      <c r="D436" s="155" t="str">
        <f t="shared" si="25"/>
        <v>Sao Tome and Principe</v>
      </c>
      <c r="E436" s="154" t="s">
        <v>216</v>
      </c>
      <c r="F436" s="157">
        <v>39</v>
      </c>
      <c r="G436" s="157" t="s">
        <v>637</v>
      </c>
      <c r="H436" s="157">
        <v>5</v>
      </c>
      <c r="I436" s="157">
        <v>2010</v>
      </c>
      <c r="J436" s="157" t="s">
        <v>5</v>
      </c>
    </row>
    <row r="437" spans="1:10">
      <c r="A437" s="166" t="str">
        <f t="shared" si="22"/>
        <v>Iraq, Education</v>
      </c>
      <c r="B437" s="154" t="str">
        <f t="shared" si="25"/>
        <v>IQ</v>
      </c>
      <c r="C437" s="154" t="str">
        <f t="shared" si="25"/>
        <v>368</v>
      </c>
      <c r="D437" s="155" t="str">
        <f t="shared" si="25"/>
        <v>Iraq</v>
      </c>
      <c r="E437" s="154" t="s">
        <v>216</v>
      </c>
      <c r="F437" s="157">
        <v>52</v>
      </c>
      <c r="G437" s="157" t="s">
        <v>637</v>
      </c>
      <c r="H437" s="157">
        <v>6</v>
      </c>
      <c r="I437" s="157">
        <v>2010</v>
      </c>
      <c r="J437" s="157" t="s">
        <v>5</v>
      </c>
    </row>
    <row r="438" spans="1:10">
      <c r="A438" s="166" t="str">
        <f t="shared" si="22"/>
        <v>Cambodia, Education</v>
      </c>
      <c r="B438" s="154" t="str">
        <f t="shared" si="25"/>
        <v>KH</v>
      </c>
      <c r="C438" s="154" t="str">
        <f t="shared" si="25"/>
        <v>116</v>
      </c>
      <c r="D438" s="155" t="str">
        <f t="shared" si="25"/>
        <v>Cambodia</v>
      </c>
      <c r="E438" s="154" t="s">
        <v>216</v>
      </c>
      <c r="F438" s="157">
        <v>52</v>
      </c>
      <c r="G438" s="157" t="s">
        <v>637</v>
      </c>
      <c r="H438" s="157">
        <v>6</v>
      </c>
      <c r="I438" s="157">
        <v>2010</v>
      </c>
      <c r="J438" s="157" t="s">
        <v>5</v>
      </c>
    </row>
    <row r="439" spans="1:10">
      <c r="A439" s="166" t="str">
        <f t="shared" si="22"/>
        <v>Myanmar, Education</v>
      </c>
      <c r="B439" s="154" t="str">
        <f t="shared" si="25"/>
        <v>MM</v>
      </c>
      <c r="C439" s="154" t="str">
        <f t="shared" si="25"/>
        <v>104</v>
      </c>
      <c r="D439" s="155" t="str">
        <f t="shared" si="25"/>
        <v>Myanmar</v>
      </c>
      <c r="E439" s="154" t="s">
        <v>216</v>
      </c>
      <c r="F439" s="157">
        <v>23</v>
      </c>
      <c r="G439" s="157" t="s">
        <v>637</v>
      </c>
      <c r="H439" s="157">
        <v>4</v>
      </c>
      <c r="I439" s="157">
        <v>2010</v>
      </c>
      <c r="J439" s="157" t="s">
        <v>5</v>
      </c>
    </row>
    <row r="440" spans="1:10">
      <c r="A440" s="166" t="str">
        <f t="shared" si="22"/>
        <v>Lao People's Democratic Republic, Education</v>
      </c>
      <c r="B440" s="154" t="str">
        <f t="shared" si="25"/>
        <v>LA</v>
      </c>
      <c r="C440" s="154" t="str">
        <f t="shared" si="25"/>
        <v>418</v>
      </c>
      <c r="D440" s="155" t="str">
        <f t="shared" si="25"/>
        <v>Lao People's Democratic Republic</v>
      </c>
      <c r="E440" s="154" t="s">
        <v>216</v>
      </c>
      <c r="F440" s="157">
        <v>39</v>
      </c>
      <c r="G440" s="157" t="s">
        <v>637</v>
      </c>
      <c r="H440" s="157">
        <v>5</v>
      </c>
      <c r="I440" s="157">
        <v>2010</v>
      </c>
      <c r="J440" s="157" t="s">
        <v>5</v>
      </c>
    </row>
    <row r="441" spans="1:10">
      <c r="A441" s="166" t="str">
        <f t="shared" si="22"/>
        <v>Cote d'Ivoire, Education</v>
      </c>
      <c r="B441" s="154" t="str">
        <f t="shared" si="25"/>
        <v>CI</v>
      </c>
      <c r="C441" s="154" t="str">
        <f t="shared" si="25"/>
        <v>384</v>
      </c>
      <c r="D441" s="155" t="str">
        <f t="shared" si="25"/>
        <v>Cote d'Ivoire</v>
      </c>
      <c r="E441" s="154" t="s">
        <v>216</v>
      </c>
      <c r="F441" s="157">
        <v>23</v>
      </c>
      <c r="G441" s="157" t="s">
        <v>637</v>
      </c>
      <c r="H441" s="157">
        <v>4</v>
      </c>
      <c r="I441" s="157">
        <v>2010</v>
      </c>
      <c r="J441" s="157" t="s">
        <v>5</v>
      </c>
    </row>
    <row r="442" spans="1:10">
      <c r="A442" s="166" t="str">
        <f t="shared" si="22"/>
        <v>Malawi, Education</v>
      </c>
      <c r="B442" s="154" t="str">
        <f t="shared" si="25"/>
        <v>MW</v>
      </c>
      <c r="C442" s="154" t="str">
        <f t="shared" si="25"/>
        <v>454</v>
      </c>
      <c r="D442" s="155" t="str">
        <f t="shared" si="25"/>
        <v>Malawi</v>
      </c>
      <c r="E442" s="154" t="s">
        <v>216</v>
      </c>
      <c r="F442" s="157">
        <v>23</v>
      </c>
      <c r="G442" s="157" t="s">
        <v>637</v>
      </c>
      <c r="H442" s="157">
        <v>4</v>
      </c>
      <c r="I442" s="157">
        <v>2010</v>
      </c>
      <c r="J442" s="157" t="s">
        <v>5</v>
      </c>
    </row>
    <row r="443" spans="1:10">
      <c r="A443" s="166" t="str">
        <f t="shared" si="22"/>
        <v>Angola, Education</v>
      </c>
      <c r="B443" s="154" t="str">
        <f t="shared" si="25"/>
        <v>AO</v>
      </c>
      <c r="C443" s="154" t="str">
        <f t="shared" si="25"/>
        <v>024</v>
      </c>
      <c r="D443" s="155" t="str">
        <f t="shared" si="25"/>
        <v>Angola</v>
      </c>
      <c r="E443" s="154" t="s">
        <v>216</v>
      </c>
      <c r="F443" s="157">
        <v>39</v>
      </c>
      <c r="G443" s="157" t="s">
        <v>637</v>
      </c>
      <c r="H443" s="157">
        <v>5</v>
      </c>
      <c r="I443" s="157">
        <v>2010</v>
      </c>
      <c r="J443" s="157" t="s">
        <v>5</v>
      </c>
    </row>
    <row r="444" spans="1:10">
      <c r="A444" s="166" t="str">
        <f t="shared" si="22"/>
        <v>Nigeria, Education</v>
      </c>
      <c r="B444" s="154" t="str">
        <f t="shared" si="25"/>
        <v>NG</v>
      </c>
      <c r="C444" s="154" t="str">
        <f t="shared" si="25"/>
        <v>566</v>
      </c>
      <c r="D444" s="155" t="str">
        <f t="shared" si="25"/>
        <v>Nigeria</v>
      </c>
      <c r="E444" s="154" t="s">
        <v>216</v>
      </c>
      <c r="F444" s="157">
        <v>39</v>
      </c>
      <c r="G444" s="157" t="s">
        <v>637</v>
      </c>
      <c r="H444" s="157">
        <v>5</v>
      </c>
      <c r="I444" s="157">
        <v>2010</v>
      </c>
      <c r="J444" s="157" t="s">
        <v>5</v>
      </c>
    </row>
    <row r="445" spans="1:10">
      <c r="A445" s="166" t="str">
        <f t="shared" si="22"/>
        <v>Lesotho, Education</v>
      </c>
      <c r="B445" s="154" t="str">
        <f t="shared" ref="B445:D460" si="26">B245</f>
        <v>LS</v>
      </c>
      <c r="C445" s="154" t="str">
        <f t="shared" si="26"/>
        <v>426</v>
      </c>
      <c r="D445" s="155" t="str">
        <f t="shared" si="26"/>
        <v>Lesotho</v>
      </c>
      <c r="E445" s="154" t="s">
        <v>216</v>
      </c>
      <c r="F445" s="157">
        <v>52</v>
      </c>
      <c r="G445" s="157" t="s">
        <v>637</v>
      </c>
      <c r="H445" s="157">
        <v>6</v>
      </c>
      <c r="I445" s="157">
        <v>2010</v>
      </c>
      <c r="J445" s="157" t="s">
        <v>5</v>
      </c>
    </row>
    <row r="446" spans="1:10">
      <c r="A446" s="166" t="str">
        <f t="shared" si="22"/>
        <v>Benin, Education</v>
      </c>
      <c r="B446" s="154" t="str">
        <f t="shared" si="26"/>
        <v>BJ</v>
      </c>
      <c r="C446" s="154" t="str">
        <f t="shared" si="26"/>
        <v>204</v>
      </c>
      <c r="D446" s="155" t="str">
        <f t="shared" si="26"/>
        <v>Benin</v>
      </c>
      <c r="E446" s="154" t="s">
        <v>216</v>
      </c>
      <c r="F446" s="157">
        <v>12</v>
      </c>
      <c r="G446" s="157" t="s">
        <v>637</v>
      </c>
      <c r="H446" s="157">
        <v>3</v>
      </c>
      <c r="I446" s="157">
        <v>2010</v>
      </c>
      <c r="J446" s="157" t="s">
        <v>5</v>
      </c>
    </row>
    <row r="447" spans="1:10">
      <c r="A447" s="166" t="str">
        <f t="shared" si="22"/>
        <v>Swaziland, Education</v>
      </c>
      <c r="B447" s="154" t="str">
        <f t="shared" si="26"/>
        <v>SZ</v>
      </c>
      <c r="C447" s="154" t="str">
        <f t="shared" si="26"/>
        <v>748</v>
      </c>
      <c r="D447" s="155" t="str">
        <f t="shared" si="26"/>
        <v>Swaziland</v>
      </c>
      <c r="E447" s="154" t="s">
        <v>216</v>
      </c>
      <c r="F447" s="157">
        <v>67</v>
      </c>
      <c r="G447" s="157" t="s">
        <v>637</v>
      </c>
      <c r="H447" s="157">
        <v>7</v>
      </c>
      <c r="I447" s="157">
        <v>2010</v>
      </c>
      <c r="J447" s="157" t="s">
        <v>5</v>
      </c>
    </row>
    <row r="448" spans="1:10">
      <c r="A448" s="166" t="str">
        <f t="shared" si="22"/>
        <v>Uganda, Education</v>
      </c>
      <c r="B448" s="154" t="str">
        <f t="shared" si="26"/>
        <v>UG</v>
      </c>
      <c r="C448" s="154" t="str">
        <f t="shared" si="26"/>
        <v>800</v>
      </c>
      <c r="D448" s="155" t="str">
        <f t="shared" si="26"/>
        <v>Uganda</v>
      </c>
      <c r="E448" s="154" t="s">
        <v>216</v>
      </c>
      <c r="F448" s="157">
        <v>39</v>
      </c>
      <c r="G448" s="157" t="s">
        <v>637</v>
      </c>
      <c r="H448" s="157">
        <v>5</v>
      </c>
      <c r="I448" s="157">
        <v>2010</v>
      </c>
      <c r="J448" s="157" t="s">
        <v>5</v>
      </c>
    </row>
    <row r="449" spans="1:10">
      <c r="A449" s="166" t="str">
        <f t="shared" si="22"/>
        <v>Tajikistan, Education</v>
      </c>
      <c r="B449" s="154" t="str">
        <f t="shared" si="26"/>
        <v>TJ</v>
      </c>
      <c r="C449" s="154" t="str">
        <f t="shared" si="26"/>
        <v>762</v>
      </c>
      <c r="D449" s="155" t="str">
        <f t="shared" si="26"/>
        <v>Tajikistan</v>
      </c>
      <c r="E449" s="154" t="s">
        <v>216</v>
      </c>
      <c r="F449" s="157">
        <v>130</v>
      </c>
      <c r="G449" s="157" t="s">
        <v>637</v>
      </c>
      <c r="H449" s="157">
        <v>10</v>
      </c>
      <c r="I449" s="157">
        <v>2010</v>
      </c>
      <c r="J449" s="157" t="s">
        <v>5</v>
      </c>
    </row>
    <row r="450" spans="1:10">
      <c r="A450" s="166" t="str">
        <f t="shared" si="22"/>
        <v>Solomon Islands, Education</v>
      </c>
      <c r="B450" s="154" t="str">
        <f t="shared" si="26"/>
        <v>SB</v>
      </c>
      <c r="C450" s="154" t="str">
        <f t="shared" si="26"/>
        <v>090</v>
      </c>
      <c r="D450" s="155" t="str">
        <f t="shared" si="26"/>
        <v>Solomon Islands</v>
      </c>
      <c r="E450" s="154" t="s">
        <v>216</v>
      </c>
      <c r="F450" s="157">
        <v>23</v>
      </c>
      <c r="G450" s="157" t="s">
        <v>637</v>
      </c>
      <c r="H450" s="157">
        <v>4</v>
      </c>
      <c r="I450" s="157">
        <v>2010</v>
      </c>
      <c r="J450" s="157" t="s">
        <v>5</v>
      </c>
    </row>
    <row r="451" spans="1:10">
      <c r="A451" s="166" t="str">
        <f t="shared" si="22"/>
        <v>Papua New Guinea, Education</v>
      </c>
      <c r="B451" s="154" t="str">
        <f t="shared" si="26"/>
        <v>PG</v>
      </c>
      <c r="C451" s="154" t="str">
        <f t="shared" si="26"/>
        <v>598</v>
      </c>
      <c r="D451" s="155" t="str">
        <f t="shared" si="26"/>
        <v>Papua New Guinea</v>
      </c>
      <c r="E451" s="154" t="s">
        <v>216</v>
      </c>
      <c r="F451" s="157">
        <v>23</v>
      </c>
      <c r="G451" s="157" t="s">
        <v>637</v>
      </c>
      <c r="H451" s="157">
        <v>4</v>
      </c>
      <c r="I451" s="157">
        <v>2010</v>
      </c>
      <c r="J451" s="157" t="s">
        <v>5</v>
      </c>
    </row>
    <row r="452" spans="1:10">
      <c r="A452" s="166" t="str">
        <f t="shared" si="22"/>
        <v>Senegal, Education</v>
      </c>
      <c r="B452" s="154" t="str">
        <f t="shared" si="26"/>
        <v>SN</v>
      </c>
      <c r="C452" s="154" t="str">
        <f t="shared" si="26"/>
        <v>686</v>
      </c>
      <c r="D452" s="155" t="str">
        <f t="shared" si="26"/>
        <v>Senegal</v>
      </c>
      <c r="E452" s="154" t="s">
        <v>216</v>
      </c>
      <c r="F452" s="157">
        <v>23</v>
      </c>
      <c r="G452" s="157" t="s">
        <v>637</v>
      </c>
      <c r="H452" s="157">
        <v>4</v>
      </c>
      <c r="I452" s="157">
        <v>2010</v>
      </c>
      <c r="J452" s="157" t="s">
        <v>5</v>
      </c>
    </row>
    <row r="453" spans="1:10">
      <c r="A453" s="166" t="str">
        <f t="shared" si="22"/>
        <v>United Republic of Tanzania, Education</v>
      </c>
      <c r="B453" s="154" t="str">
        <f t="shared" si="26"/>
        <v>TZ</v>
      </c>
      <c r="C453" s="154">
        <f t="shared" si="26"/>
        <v>834</v>
      </c>
      <c r="D453" s="155" t="str">
        <f t="shared" si="26"/>
        <v>United Republic of Tanzania</v>
      </c>
      <c r="E453" s="154" t="s">
        <v>216</v>
      </c>
      <c r="F453" s="157">
        <v>39</v>
      </c>
      <c r="G453" s="157" t="s">
        <v>637</v>
      </c>
      <c r="H453" s="157">
        <v>5</v>
      </c>
      <c r="I453" s="157">
        <v>2010</v>
      </c>
      <c r="J453" s="157" t="s">
        <v>5</v>
      </c>
    </row>
    <row r="454" spans="1:10">
      <c r="A454" s="166" t="str">
        <f t="shared" ref="A454:A517" si="27">D454&amp;", "&amp;E454</f>
        <v>India, Education</v>
      </c>
      <c r="B454" s="154" t="str">
        <f t="shared" si="26"/>
        <v>IN</v>
      </c>
      <c r="C454" s="154" t="str">
        <f t="shared" si="26"/>
        <v>356</v>
      </c>
      <c r="D454" s="155" t="str">
        <f t="shared" si="26"/>
        <v>India</v>
      </c>
      <c r="E454" s="154" t="s">
        <v>216</v>
      </c>
      <c r="F454" s="157">
        <v>23</v>
      </c>
      <c r="G454" s="157" t="s">
        <v>637</v>
      </c>
      <c r="H454" s="157">
        <v>4</v>
      </c>
      <c r="I454" s="157">
        <v>2010</v>
      </c>
      <c r="J454" s="157" t="s">
        <v>5</v>
      </c>
    </row>
    <row r="455" spans="1:10">
      <c r="A455" s="166" t="str">
        <f t="shared" si="27"/>
        <v>Bhutan, Education</v>
      </c>
      <c r="B455" s="154" t="str">
        <f t="shared" si="26"/>
        <v>BT</v>
      </c>
      <c r="C455" s="154" t="str">
        <f t="shared" si="26"/>
        <v>064</v>
      </c>
      <c r="D455" s="155" t="str">
        <f t="shared" si="26"/>
        <v>Bhutan</v>
      </c>
      <c r="E455" s="154" t="s">
        <v>216</v>
      </c>
      <c r="F455" s="157">
        <v>4</v>
      </c>
      <c r="G455" s="157" t="s">
        <v>637</v>
      </c>
      <c r="H455" s="157">
        <v>2</v>
      </c>
      <c r="I455" s="157">
        <v>2010</v>
      </c>
      <c r="J455" s="157" t="s">
        <v>5</v>
      </c>
    </row>
    <row r="456" spans="1:10">
      <c r="A456" s="166" t="str">
        <f t="shared" si="27"/>
        <v>Nepal, Education</v>
      </c>
      <c r="B456" s="154" t="str">
        <f t="shared" si="26"/>
        <v>NP</v>
      </c>
      <c r="C456" s="154" t="str">
        <f t="shared" si="26"/>
        <v>524</v>
      </c>
      <c r="D456" s="155" t="str">
        <f t="shared" si="26"/>
        <v>Nepal</v>
      </c>
      <c r="E456" s="154" t="s">
        <v>216</v>
      </c>
      <c r="F456" s="157">
        <v>12</v>
      </c>
      <c r="G456" s="157" t="s">
        <v>637</v>
      </c>
      <c r="H456" s="157">
        <v>3</v>
      </c>
      <c r="I456" s="157">
        <v>2010</v>
      </c>
      <c r="J456" s="157" t="s">
        <v>5</v>
      </c>
    </row>
    <row r="457" spans="1:10">
      <c r="A457" s="166" t="str">
        <f t="shared" si="27"/>
        <v>Bangladesh, Education</v>
      </c>
      <c r="B457" s="154" t="str">
        <f t="shared" si="26"/>
        <v>BD</v>
      </c>
      <c r="C457" s="154" t="str">
        <f t="shared" si="26"/>
        <v>050</v>
      </c>
      <c r="D457" s="155" t="str">
        <f t="shared" si="26"/>
        <v>Bangladesh</v>
      </c>
      <c r="E457" s="154" t="s">
        <v>216</v>
      </c>
      <c r="F457" s="157">
        <v>39</v>
      </c>
      <c r="G457" s="157" t="s">
        <v>637</v>
      </c>
      <c r="H457" s="157">
        <v>5</v>
      </c>
      <c r="I457" s="157">
        <v>2010</v>
      </c>
      <c r="J457" s="157" t="s">
        <v>5</v>
      </c>
    </row>
    <row r="458" spans="1:10">
      <c r="A458" s="166" t="str">
        <f t="shared" si="27"/>
        <v>Occupied Palestinian Territory, Education</v>
      </c>
      <c r="B458" s="154" t="str">
        <f t="shared" si="26"/>
        <v>PS</v>
      </c>
      <c r="C458" s="154" t="str">
        <f t="shared" si="26"/>
        <v>275</v>
      </c>
      <c r="D458" s="155" t="str">
        <f t="shared" si="26"/>
        <v>Occupied Palestinian Territory</v>
      </c>
      <c r="E458" s="154" t="s">
        <v>216</v>
      </c>
      <c r="F458" s="157">
        <v>84</v>
      </c>
      <c r="G458" s="157" t="s">
        <v>637</v>
      </c>
      <c r="H458" s="157">
        <v>8</v>
      </c>
      <c r="I458" s="157">
        <v>2010</v>
      </c>
      <c r="J458" s="157" t="s">
        <v>5</v>
      </c>
    </row>
    <row r="459" spans="1:10">
      <c r="A459" s="166" t="str">
        <f t="shared" si="27"/>
        <v>Kenya, Education</v>
      </c>
      <c r="B459" s="154" t="str">
        <f t="shared" si="26"/>
        <v>KE</v>
      </c>
      <c r="C459" s="154" t="str">
        <f t="shared" si="26"/>
        <v>404</v>
      </c>
      <c r="D459" s="155" t="str">
        <f t="shared" si="26"/>
        <v>Kenya</v>
      </c>
      <c r="E459" s="154" t="s">
        <v>216</v>
      </c>
      <c r="F459" s="157">
        <v>67</v>
      </c>
      <c r="G459" s="157" t="s">
        <v>637</v>
      </c>
      <c r="H459" s="157">
        <v>7</v>
      </c>
      <c r="I459" s="157">
        <v>2010</v>
      </c>
      <c r="J459" s="157" t="s">
        <v>5</v>
      </c>
    </row>
    <row r="460" spans="1:10">
      <c r="A460" s="166" t="str">
        <f t="shared" si="27"/>
        <v>Uzbekistan, Education</v>
      </c>
      <c r="B460" s="154" t="str">
        <f t="shared" si="26"/>
        <v>UZ</v>
      </c>
      <c r="C460" s="154" t="str">
        <f t="shared" si="26"/>
        <v>860</v>
      </c>
      <c r="D460" s="155" t="str">
        <f t="shared" si="26"/>
        <v>Uzbekistan</v>
      </c>
      <c r="E460" s="154" t="s">
        <v>216</v>
      </c>
      <c r="F460" s="157">
        <v>130</v>
      </c>
      <c r="G460" s="157" t="s">
        <v>637</v>
      </c>
      <c r="H460" s="157">
        <v>10</v>
      </c>
      <c r="I460" s="157">
        <v>2010</v>
      </c>
      <c r="J460" s="157" t="s">
        <v>5</v>
      </c>
    </row>
    <row r="461" spans="1:10">
      <c r="A461" s="166" t="str">
        <f t="shared" si="27"/>
        <v>Syrian Arab Republic, Education</v>
      </c>
      <c r="B461" s="154" t="str">
        <f t="shared" ref="B461:D476" si="28">B261</f>
        <v>SY</v>
      </c>
      <c r="C461" s="154" t="str">
        <f t="shared" si="28"/>
        <v>760</v>
      </c>
      <c r="D461" s="155" t="str">
        <f t="shared" si="28"/>
        <v>Syrian Arab Republic</v>
      </c>
      <c r="E461" s="154" t="s">
        <v>216</v>
      </c>
      <c r="F461" s="157">
        <v>52</v>
      </c>
      <c r="G461" s="157" t="s">
        <v>637</v>
      </c>
      <c r="H461" s="157">
        <v>6</v>
      </c>
      <c r="I461" s="157">
        <v>2010</v>
      </c>
      <c r="J461" s="157" t="s">
        <v>5</v>
      </c>
    </row>
    <row r="462" spans="1:10">
      <c r="A462" s="166" t="str">
        <f t="shared" si="27"/>
        <v>Viet Nam, Education</v>
      </c>
      <c r="B462" s="154" t="str">
        <f t="shared" si="28"/>
        <v>VN</v>
      </c>
      <c r="C462" s="154" t="str">
        <f t="shared" si="28"/>
        <v>704</v>
      </c>
      <c r="D462" s="155" t="str">
        <f t="shared" si="28"/>
        <v>Viet Nam</v>
      </c>
      <c r="E462" s="154" t="s">
        <v>216</v>
      </c>
      <c r="F462" s="157">
        <v>39</v>
      </c>
      <c r="G462" s="157" t="s">
        <v>637</v>
      </c>
      <c r="H462" s="157">
        <v>5</v>
      </c>
      <c r="I462" s="157">
        <v>2010</v>
      </c>
      <c r="J462" s="157" t="s">
        <v>5</v>
      </c>
    </row>
    <row r="463" spans="1:10">
      <c r="A463" s="166" t="str">
        <f t="shared" si="27"/>
        <v>Kiribati, Education</v>
      </c>
      <c r="B463" s="154" t="str">
        <f t="shared" si="28"/>
        <v>KI</v>
      </c>
      <c r="C463" s="154" t="str">
        <f t="shared" si="28"/>
        <v>296</v>
      </c>
      <c r="D463" s="155" t="str">
        <f t="shared" si="28"/>
        <v>Kiribati</v>
      </c>
      <c r="E463" s="154" t="s">
        <v>216</v>
      </c>
      <c r="F463" s="157">
        <v>84</v>
      </c>
      <c r="G463" s="157" t="s">
        <v>637</v>
      </c>
      <c r="H463" s="157">
        <v>8</v>
      </c>
      <c r="I463" s="157">
        <v>2010</v>
      </c>
      <c r="J463" s="157" t="s">
        <v>5</v>
      </c>
    </row>
    <row r="464" spans="1:10">
      <c r="A464" s="166" t="str">
        <f t="shared" si="27"/>
        <v>Algeria, Education</v>
      </c>
      <c r="B464" s="154" t="str">
        <f t="shared" si="28"/>
        <v>DZ</v>
      </c>
      <c r="C464" s="154" t="str">
        <f t="shared" si="28"/>
        <v>012</v>
      </c>
      <c r="D464" s="155" t="str">
        <f t="shared" si="28"/>
        <v>Algeria</v>
      </c>
      <c r="E464" s="154" t="s">
        <v>216</v>
      </c>
      <c r="F464" s="157">
        <v>84</v>
      </c>
      <c r="G464" s="157" t="s">
        <v>637</v>
      </c>
      <c r="H464" s="157">
        <v>8</v>
      </c>
      <c r="I464" s="157">
        <v>2010</v>
      </c>
      <c r="J464" s="157" t="s">
        <v>5</v>
      </c>
    </row>
    <row r="465" spans="1:10">
      <c r="A465" s="166" t="str">
        <f t="shared" si="27"/>
        <v>Equatorial Guinea, Education</v>
      </c>
      <c r="B465" s="154" t="str">
        <f t="shared" si="28"/>
        <v>GQ</v>
      </c>
      <c r="C465" s="154" t="str">
        <f t="shared" si="28"/>
        <v>226</v>
      </c>
      <c r="D465" s="155" t="str">
        <f t="shared" si="28"/>
        <v>Equatorial Guinea</v>
      </c>
      <c r="E465" s="154" t="s">
        <v>216</v>
      </c>
      <c r="F465" s="157">
        <v>39</v>
      </c>
      <c r="G465" s="157" t="s">
        <v>637</v>
      </c>
      <c r="H465" s="157">
        <v>5</v>
      </c>
      <c r="I465" s="157">
        <v>2010</v>
      </c>
      <c r="J465" s="157" t="s">
        <v>5</v>
      </c>
    </row>
    <row r="466" spans="1:10">
      <c r="A466" s="166" t="str">
        <f t="shared" si="27"/>
        <v>Nicaragua, Education</v>
      </c>
      <c r="B466" s="154" t="str">
        <f t="shared" si="28"/>
        <v>NI</v>
      </c>
      <c r="C466" s="154" t="str">
        <f t="shared" si="28"/>
        <v>558</v>
      </c>
      <c r="D466" s="155" t="str">
        <f t="shared" si="28"/>
        <v>Nicaragua</v>
      </c>
      <c r="E466" s="154" t="s">
        <v>216</v>
      </c>
      <c r="F466" s="157">
        <v>52</v>
      </c>
      <c r="G466" s="157" t="s">
        <v>637</v>
      </c>
      <c r="H466" s="157">
        <v>6</v>
      </c>
      <c r="I466" s="157">
        <v>2010</v>
      </c>
      <c r="J466" s="157" t="s">
        <v>5</v>
      </c>
    </row>
    <row r="467" spans="1:10">
      <c r="A467" s="166" t="str">
        <f t="shared" si="27"/>
        <v>Turkmenistan, Education</v>
      </c>
      <c r="B467" s="154" t="str">
        <f t="shared" si="28"/>
        <v>TM</v>
      </c>
      <c r="C467" s="154" t="str">
        <f t="shared" si="28"/>
        <v>795</v>
      </c>
      <c r="D467" s="155" t="str">
        <f t="shared" si="28"/>
        <v>Turkmenistan</v>
      </c>
      <c r="E467" s="154" t="s">
        <v>216</v>
      </c>
      <c r="F467" s="157">
        <v>130</v>
      </c>
      <c r="G467" s="157" t="s">
        <v>637</v>
      </c>
      <c r="H467" s="157">
        <v>10</v>
      </c>
      <c r="I467" s="157">
        <v>2010</v>
      </c>
      <c r="J467" s="157" t="s">
        <v>5</v>
      </c>
    </row>
    <row r="468" spans="1:10">
      <c r="A468" s="166" t="str">
        <f t="shared" si="27"/>
        <v>Honduras, Education</v>
      </c>
      <c r="B468" s="154" t="str">
        <f t="shared" si="28"/>
        <v>HN</v>
      </c>
      <c r="C468" s="154" t="str">
        <f t="shared" si="28"/>
        <v>340</v>
      </c>
      <c r="D468" s="155" t="str">
        <f t="shared" si="28"/>
        <v>Honduras</v>
      </c>
      <c r="E468" s="154" t="s">
        <v>216</v>
      </c>
      <c r="F468" s="157">
        <v>67</v>
      </c>
      <c r="G468" s="157" t="s">
        <v>637</v>
      </c>
      <c r="H468" s="157">
        <v>7</v>
      </c>
      <c r="I468" s="157">
        <v>2010</v>
      </c>
      <c r="J468" s="157" t="s">
        <v>5</v>
      </c>
    </row>
    <row r="469" spans="1:10">
      <c r="A469" s="166" t="str">
        <f t="shared" si="27"/>
        <v>Pakistan, Education</v>
      </c>
      <c r="B469" s="154" t="str">
        <f t="shared" si="28"/>
        <v>PK</v>
      </c>
      <c r="C469" s="154" t="str">
        <f t="shared" si="28"/>
        <v>586</v>
      </c>
      <c r="D469" s="155" t="str">
        <f t="shared" si="28"/>
        <v>Pakistan</v>
      </c>
      <c r="E469" s="154" t="s">
        <v>216</v>
      </c>
      <c r="F469" s="157">
        <v>39</v>
      </c>
      <c r="G469" s="157" t="s">
        <v>637</v>
      </c>
      <c r="H469" s="157">
        <v>5</v>
      </c>
      <c r="I469" s="157">
        <v>2010</v>
      </c>
      <c r="J469" s="157" t="s">
        <v>5</v>
      </c>
    </row>
    <row r="470" spans="1:10">
      <c r="A470" s="166" t="str">
        <f t="shared" si="27"/>
        <v>Kyrgyzstan, Education</v>
      </c>
      <c r="B470" s="154" t="str">
        <f t="shared" si="28"/>
        <v>KG</v>
      </c>
      <c r="C470" s="154" t="str">
        <f t="shared" si="28"/>
        <v>417</v>
      </c>
      <c r="D470" s="155" t="str">
        <f t="shared" si="28"/>
        <v>Kyrgyzstan</v>
      </c>
      <c r="E470" s="154" t="s">
        <v>216</v>
      </c>
      <c r="F470" s="157">
        <v>107</v>
      </c>
      <c r="G470" s="157" t="s">
        <v>637</v>
      </c>
      <c r="H470" s="157">
        <v>9</v>
      </c>
      <c r="I470" s="157">
        <v>2010</v>
      </c>
      <c r="J470" s="157" t="s">
        <v>5</v>
      </c>
    </row>
    <row r="471" spans="1:10">
      <c r="A471" s="166" t="str">
        <f t="shared" si="27"/>
        <v>Bolivia (Plurinational State of), Education</v>
      </c>
      <c r="B471" s="154" t="str">
        <f t="shared" si="28"/>
        <v>BO</v>
      </c>
      <c r="C471" s="154" t="str">
        <f t="shared" si="28"/>
        <v>068</v>
      </c>
      <c r="D471" s="155" t="str">
        <f t="shared" si="28"/>
        <v>Bolivia (Plurinational State of)</v>
      </c>
      <c r="E471" s="154" t="s">
        <v>216</v>
      </c>
      <c r="F471" s="157">
        <v>107</v>
      </c>
      <c r="G471" s="157" t="s">
        <v>637</v>
      </c>
      <c r="H471" s="157">
        <v>9</v>
      </c>
      <c r="I471" s="157">
        <v>2010</v>
      </c>
      <c r="J471" s="157" t="s">
        <v>5</v>
      </c>
    </row>
    <row r="472" spans="1:10">
      <c r="A472" s="166" t="str">
        <f t="shared" si="27"/>
        <v>Micronesia (Federated States of), Education</v>
      </c>
      <c r="B472" s="154" t="str">
        <f t="shared" si="28"/>
        <v>FM</v>
      </c>
      <c r="C472" s="154" t="str">
        <f t="shared" si="28"/>
        <v>583</v>
      </c>
      <c r="D472" s="155" t="str">
        <f t="shared" si="28"/>
        <v>Micronesia (Federated States of)</v>
      </c>
      <c r="E472" s="154" t="s">
        <v>216</v>
      </c>
      <c r="F472" s="157">
        <v>107</v>
      </c>
      <c r="G472" s="157" t="s">
        <v>637</v>
      </c>
      <c r="H472" s="157">
        <v>9</v>
      </c>
      <c r="I472" s="157">
        <v>2010</v>
      </c>
      <c r="J472" s="157" t="s">
        <v>5</v>
      </c>
    </row>
    <row r="473" spans="1:10">
      <c r="A473" s="166" t="str">
        <f t="shared" si="27"/>
        <v>Zambia, Education</v>
      </c>
      <c r="B473" s="154" t="str">
        <f t="shared" si="28"/>
        <v>ZM</v>
      </c>
      <c r="C473" s="154" t="str">
        <f t="shared" si="28"/>
        <v>894</v>
      </c>
      <c r="D473" s="155" t="str">
        <f t="shared" si="28"/>
        <v>Zambia</v>
      </c>
      <c r="E473" s="154" t="s">
        <v>216</v>
      </c>
      <c r="F473" s="157">
        <v>67</v>
      </c>
      <c r="G473" s="157" t="s">
        <v>637</v>
      </c>
      <c r="H473" s="157">
        <v>7</v>
      </c>
      <c r="I473" s="157">
        <v>2010</v>
      </c>
      <c r="J473" s="157" t="s">
        <v>5</v>
      </c>
    </row>
    <row r="474" spans="1:10">
      <c r="A474" s="166" t="str">
        <f t="shared" si="27"/>
        <v>Gabon, Education</v>
      </c>
      <c r="B474" s="154" t="str">
        <f t="shared" si="28"/>
        <v>GA</v>
      </c>
      <c r="C474" s="154" t="str">
        <f t="shared" si="28"/>
        <v>266</v>
      </c>
      <c r="D474" s="155" t="str">
        <f t="shared" si="28"/>
        <v>Gabon</v>
      </c>
      <c r="E474" s="154" t="s">
        <v>216</v>
      </c>
      <c r="F474" s="157">
        <v>84</v>
      </c>
      <c r="G474" s="157" t="s">
        <v>637</v>
      </c>
      <c r="H474" s="157">
        <v>8</v>
      </c>
      <c r="I474" s="157">
        <v>2010</v>
      </c>
      <c r="J474" s="157" t="s">
        <v>5</v>
      </c>
    </row>
    <row r="475" spans="1:10">
      <c r="A475" s="166" t="str">
        <f t="shared" si="27"/>
        <v>Marshall Islands, Education</v>
      </c>
      <c r="B475" s="154" t="str">
        <f t="shared" si="28"/>
        <v>MH</v>
      </c>
      <c r="C475" s="154" t="str">
        <f t="shared" si="28"/>
        <v>584</v>
      </c>
      <c r="D475" s="155" t="str">
        <f t="shared" si="28"/>
        <v>Marshall Islands</v>
      </c>
      <c r="E475" s="154" t="s">
        <v>216</v>
      </c>
      <c r="F475" s="157">
        <v>67</v>
      </c>
      <c r="G475" s="157" t="s">
        <v>637</v>
      </c>
      <c r="H475" s="157">
        <v>7</v>
      </c>
      <c r="I475" s="157">
        <v>2010</v>
      </c>
      <c r="J475" s="157" t="s">
        <v>6</v>
      </c>
    </row>
    <row r="476" spans="1:10">
      <c r="A476" s="166" t="str">
        <f t="shared" si="27"/>
        <v>Guatemala, Education</v>
      </c>
      <c r="B476" s="154" t="str">
        <f t="shared" si="28"/>
        <v>GT</v>
      </c>
      <c r="C476" s="154" t="str">
        <f t="shared" si="28"/>
        <v>320</v>
      </c>
      <c r="D476" s="155" t="str">
        <f t="shared" si="28"/>
        <v>Guatemala</v>
      </c>
      <c r="E476" s="154" t="s">
        <v>216</v>
      </c>
      <c r="F476" s="157">
        <v>23</v>
      </c>
      <c r="G476" s="157" t="s">
        <v>637</v>
      </c>
      <c r="H476" s="157">
        <v>4</v>
      </c>
      <c r="I476" s="157">
        <v>2010</v>
      </c>
      <c r="J476" s="157" t="s">
        <v>5</v>
      </c>
    </row>
    <row r="477" spans="1:10">
      <c r="A477" s="166" t="str">
        <f t="shared" si="27"/>
        <v>Morocco, Education</v>
      </c>
      <c r="B477" s="154" t="str">
        <f t="shared" ref="B477:D492" si="29">B277</f>
        <v>MA</v>
      </c>
      <c r="C477" s="154" t="str">
        <f t="shared" si="29"/>
        <v>504</v>
      </c>
      <c r="D477" s="155" t="str">
        <f t="shared" si="29"/>
        <v>Morocco</v>
      </c>
      <c r="E477" s="154" t="s">
        <v>216</v>
      </c>
      <c r="F477" s="157">
        <v>23</v>
      </c>
      <c r="G477" s="157" t="s">
        <v>637</v>
      </c>
      <c r="H477" s="157">
        <v>4</v>
      </c>
      <c r="I477" s="157">
        <v>2010</v>
      </c>
      <c r="J477" s="157" t="s">
        <v>5</v>
      </c>
    </row>
    <row r="478" spans="1:10">
      <c r="A478" s="166" t="str">
        <f t="shared" si="27"/>
        <v>Iran (Islamic Republic of), Education</v>
      </c>
      <c r="B478" s="154" t="str">
        <f t="shared" si="29"/>
        <v>IR</v>
      </c>
      <c r="C478" s="154" t="str">
        <f t="shared" si="29"/>
        <v>364</v>
      </c>
      <c r="D478" s="155" t="str">
        <f t="shared" si="29"/>
        <v>Iran (Islamic Republic of)</v>
      </c>
      <c r="E478" s="154" t="s">
        <v>216</v>
      </c>
      <c r="F478" s="157">
        <v>84</v>
      </c>
      <c r="G478" s="157" t="s">
        <v>637</v>
      </c>
      <c r="H478" s="157">
        <v>8</v>
      </c>
      <c r="I478" s="157">
        <v>2010</v>
      </c>
      <c r="J478" s="157" t="s">
        <v>5</v>
      </c>
    </row>
    <row r="479" spans="1:10">
      <c r="A479" s="166" t="str">
        <f t="shared" si="27"/>
        <v>Guyana, Education</v>
      </c>
      <c r="B479" s="154" t="str">
        <f t="shared" si="29"/>
        <v>GY</v>
      </c>
      <c r="C479" s="154" t="str">
        <f t="shared" si="29"/>
        <v>328</v>
      </c>
      <c r="D479" s="155" t="str">
        <f t="shared" si="29"/>
        <v>Guyana</v>
      </c>
      <c r="E479" s="154" t="s">
        <v>216</v>
      </c>
      <c r="F479" s="157">
        <v>107</v>
      </c>
      <c r="G479" s="157" t="s">
        <v>637</v>
      </c>
      <c r="H479" s="157">
        <v>9</v>
      </c>
      <c r="I479" s="157">
        <v>2010</v>
      </c>
      <c r="J479" s="157" t="s">
        <v>5</v>
      </c>
    </row>
    <row r="480" spans="1:10">
      <c r="A480" s="166" t="str">
        <f t="shared" si="27"/>
        <v>Vanuatu, Education</v>
      </c>
      <c r="B480" s="154" t="str">
        <f t="shared" si="29"/>
        <v>VU</v>
      </c>
      <c r="C480" s="154" t="str">
        <f t="shared" si="29"/>
        <v>548</v>
      </c>
      <c r="D480" s="155" t="str">
        <f t="shared" si="29"/>
        <v>Vanuatu</v>
      </c>
      <c r="E480" s="154" t="s">
        <v>216</v>
      </c>
      <c r="F480" s="157">
        <v>67</v>
      </c>
      <c r="G480" s="157" t="s">
        <v>637</v>
      </c>
      <c r="H480" s="157">
        <v>7</v>
      </c>
      <c r="I480" s="157">
        <v>2010</v>
      </c>
      <c r="J480" s="157" t="s">
        <v>5</v>
      </c>
    </row>
    <row r="481" spans="1:10">
      <c r="A481" s="166" t="str">
        <f t="shared" si="27"/>
        <v>Mongolia, Education</v>
      </c>
      <c r="B481" s="154" t="str">
        <f t="shared" si="29"/>
        <v>MN</v>
      </c>
      <c r="C481" s="154" t="str">
        <f t="shared" si="29"/>
        <v>496</v>
      </c>
      <c r="D481" s="155" t="str">
        <f t="shared" si="29"/>
        <v>Mongolia</v>
      </c>
      <c r="E481" s="154" t="s">
        <v>216</v>
      </c>
      <c r="F481" s="157">
        <v>84</v>
      </c>
      <c r="G481" s="157" t="s">
        <v>637</v>
      </c>
      <c r="H481" s="157">
        <v>8</v>
      </c>
      <c r="I481" s="157">
        <v>2010</v>
      </c>
      <c r="J481" s="157" t="s">
        <v>5</v>
      </c>
    </row>
    <row r="482" spans="1:10">
      <c r="A482" s="166" t="str">
        <f t="shared" si="27"/>
        <v>Egypt, Education</v>
      </c>
      <c r="B482" s="154" t="str">
        <f t="shared" si="29"/>
        <v>EG</v>
      </c>
      <c r="C482" s="154" t="str">
        <f t="shared" si="29"/>
        <v>818</v>
      </c>
      <c r="D482" s="155" t="str">
        <f t="shared" si="29"/>
        <v>Egypt</v>
      </c>
      <c r="E482" s="154" t="s">
        <v>216</v>
      </c>
      <c r="F482" s="157">
        <v>52</v>
      </c>
      <c r="G482" s="157" t="s">
        <v>637</v>
      </c>
      <c r="H482" s="157">
        <v>6</v>
      </c>
      <c r="I482" s="157">
        <v>2010</v>
      </c>
      <c r="J482" s="157" t="s">
        <v>5</v>
      </c>
    </row>
    <row r="483" spans="1:10">
      <c r="A483" s="166" t="str">
        <f t="shared" si="27"/>
        <v>Tuvalu, Education</v>
      </c>
      <c r="B483" s="154" t="str">
        <f t="shared" si="29"/>
        <v>TV</v>
      </c>
      <c r="C483" s="154" t="str">
        <f t="shared" si="29"/>
        <v>798</v>
      </c>
      <c r="D483" s="155" t="str">
        <f t="shared" si="29"/>
        <v>Tuvalu</v>
      </c>
      <c r="E483" s="154" t="s">
        <v>216</v>
      </c>
      <c r="F483" s="157">
        <v>67</v>
      </c>
      <c r="G483" s="157" t="s">
        <v>637</v>
      </c>
      <c r="H483" s="157">
        <v>7</v>
      </c>
      <c r="I483" s="157">
        <v>2010</v>
      </c>
      <c r="J483" s="157" t="s">
        <v>6</v>
      </c>
    </row>
    <row r="484" spans="1:10">
      <c r="A484" s="166" t="str">
        <f t="shared" si="27"/>
        <v>Belize, Education</v>
      </c>
      <c r="B484" s="154" t="str">
        <f t="shared" si="29"/>
        <v>BZ</v>
      </c>
      <c r="C484" s="154" t="str">
        <f t="shared" si="29"/>
        <v>084</v>
      </c>
      <c r="D484" s="155" t="str">
        <f t="shared" si="29"/>
        <v>Belize</v>
      </c>
      <c r="E484" s="154" t="s">
        <v>216</v>
      </c>
      <c r="F484" s="157">
        <v>84</v>
      </c>
      <c r="G484" s="157" t="s">
        <v>637</v>
      </c>
      <c r="H484" s="157">
        <v>8</v>
      </c>
      <c r="I484" s="157">
        <v>2010</v>
      </c>
      <c r="J484" s="157" t="s">
        <v>5</v>
      </c>
    </row>
    <row r="485" spans="1:10">
      <c r="A485" s="166" t="str">
        <f t="shared" si="27"/>
        <v>El Salvador, Education</v>
      </c>
      <c r="B485" s="154" t="str">
        <f t="shared" si="29"/>
        <v>SV</v>
      </c>
      <c r="C485" s="154" t="str">
        <f t="shared" si="29"/>
        <v>222</v>
      </c>
      <c r="D485" s="155" t="str">
        <f t="shared" si="29"/>
        <v>El Salvador</v>
      </c>
      <c r="E485" s="154" t="s">
        <v>216</v>
      </c>
      <c r="F485" s="157">
        <v>84</v>
      </c>
      <c r="G485" s="157" t="s">
        <v>637</v>
      </c>
      <c r="H485" s="157">
        <v>8</v>
      </c>
      <c r="I485" s="157">
        <v>2010</v>
      </c>
      <c r="J485" s="157" t="s">
        <v>5</v>
      </c>
    </row>
    <row r="486" spans="1:10">
      <c r="A486" s="166" t="str">
        <f t="shared" si="27"/>
        <v>Tunisia, Education</v>
      </c>
      <c r="B486" s="154" t="str">
        <f t="shared" si="29"/>
        <v>TN</v>
      </c>
      <c r="C486" s="154" t="str">
        <f t="shared" si="29"/>
        <v>788</v>
      </c>
      <c r="D486" s="155" t="str">
        <f t="shared" si="29"/>
        <v>Tunisia</v>
      </c>
      <c r="E486" s="154" t="s">
        <v>216</v>
      </c>
      <c r="F486" s="157">
        <v>52</v>
      </c>
      <c r="G486" s="157" t="s">
        <v>637</v>
      </c>
      <c r="H486" s="157">
        <v>6</v>
      </c>
      <c r="I486" s="157">
        <v>2010</v>
      </c>
      <c r="J486" s="157" t="s">
        <v>5</v>
      </c>
    </row>
    <row r="487" spans="1:10">
      <c r="A487" s="166" t="str">
        <f t="shared" si="27"/>
        <v>Ghana, Education</v>
      </c>
      <c r="B487" s="154" t="str">
        <f t="shared" si="29"/>
        <v>GH</v>
      </c>
      <c r="C487" s="154" t="str">
        <f t="shared" si="29"/>
        <v>288</v>
      </c>
      <c r="D487" s="155" t="str">
        <f t="shared" si="29"/>
        <v>Ghana</v>
      </c>
      <c r="E487" s="154" t="s">
        <v>216</v>
      </c>
      <c r="F487" s="157">
        <v>67</v>
      </c>
      <c r="G487" s="157" t="s">
        <v>637</v>
      </c>
      <c r="H487" s="157">
        <v>7</v>
      </c>
      <c r="I487" s="157">
        <v>2010</v>
      </c>
      <c r="J487" s="157" t="s">
        <v>5</v>
      </c>
    </row>
    <row r="488" spans="1:10">
      <c r="A488" s="166" t="str">
        <f t="shared" si="27"/>
        <v>Azerbaijan, Education</v>
      </c>
      <c r="B488" s="154" t="str">
        <f t="shared" si="29"/>
        <v>AZ</v>
      </c>
      <c r="C488" s="154" t="str">
        <f t="shared" si="29"/>
        <v>031</v>
      </c>
      <c r="D488" s="155" t="str">
        <f t="shared" si="29"/>
        <v>Azerbaijan</v>
      </c>
      <c r="E488" s="154" t="s">
        <v>216</v>
      </c>
      <c r="F488" s="157">
        <v>160</v>
      </c>
      <c r="G488" s="157" t="s">
        <v>637</v>
      </c>
      <c r="H488" s="157">
        <v>11</v>
      </c>
      <c r="I488" s="157">
        <v>2010</v>
      </c>
      <c r="J488" s="157" t="s">
        <v>5</v>
      </c>
    </row>
    <row r="489" spans="1:10">
      <c r="A489" s="166" t="str">
        <f t="shared" si="27"/>
        <v>Maldives, Education</v>
      </c>
      <c r="B489" s="154" t="str">
        <f t="shared" si="29"/>
        <v>MV</v>
      </c>
      <c r="C489" s="154" t="str">
        <f t="shared" si="29"/>
        <v>462</v>
      </c>
      <c r="D489" s="155" t="str">
        <f t="shared" si="29"/>
        <v>Maldives</v>
      </c>
      <c r="E489" s="154" t="s">
        <v>216</v>
      </c>
      <c r="F489" s="157">
        <v>52</v>
      </c>
      <c r="G489" s="157" t="s">
        <v>637</v>
      </c>
      <c r="H489" s="157">
        <v>6</v>
      </c>
      <c r="I489" s="157">
        <v>2010</v>
      </c>
      <c r="J489" s="157" t="s">
        <v>5</v>
      </c>
    </row>
    <row r="490" spans="1:10">
      <c r="A490" s="166" t="str">
        <f t="shared" si="27"/>
        <v>Paraguay, Education</v>
      </c>
      <c r="B490" s="154" t="str">
        <f t="shared" si="29"/>
        <v>PY</v>
      </c>
      <c r="C490" s="154" t="str">
        <f t="shared" si="29"/>
        <v>600</v>
      </c>
      <c r="D490" s="155" t="str">
        <f t="shared" si="29"/>
        <v>Paraguay</v>
      </c>
      <c r="E490" s="154" t="s">
        <v>216</v>
      </c>
      <c r="F490" s="157">
        <v>84</v>
      </c>
      <c r="G490" s="157" t="s">
        <v>637</v>
      </c>
      <c r="H490" s="157">
        <v>8</v>
      </c>
      <c r="I490" s="157">
        <v>2010</v>
      </c>
      <c r="J490" s="157" t="s">
        <v>5</v>
      </c>
    </row>
    <row r="491" spans="1:10">
      <c r="A491" s="166" t="str">
        <f t="shared" si="27"/>
        <v>Bosnia and Herzegovina, Education</v>
      </c>
      <c r="B491" s="154" t="str">
        <f t="shared" si="29"/>
        <v>BA</v>
      </c>
      <c r="C491" s="154" t="str">
        <f t="shared" si="29"/>
        <v>070</v>
      </c>
      <c r="D491" s="155" t="str">
        <f t="shared" si="29"/>
        <v>Bosnia and Herzegovina</v>
      </c>
      <c r="E491" s="154" t="s">
        <v>216</v>
      </c>
      <c r="F491" s="157">
        <v>84</v>
      </c>
      <c r="G491" s="157" t="s">
        <v>637</v>
      </c>
      <c r="H491" s="157">
        <v>8</v>
      </c>
      <c r="I491" s="157">
        <v>2010</v>
      </c>
      <c r="J491" s="157" t="s">
        <v>5</v>
      </c>
    </row>
    <row r="492" spans="1:10">
      <c r="A492" s="166" t="str">
        <f t="shared" si="27"/>
        <v>Jordan, Education</v>
      </c>
      <c r="B492" s="154" t="str">
        <f t="shared" si="29"/>
        <v>JO</v>
      </c>
      <c r="C492" s="154" t="str">
        <f t="shared" si="29"/>
        <v>400</v>
      </c>
      <c r="D492" s="155" t="str">
        <f t="shared" si="29"/>
        <v>Jordan</v>
      </c>
      <c r="E492" s="154" t="s">
        <v>216</v>
      </c>
      <c r="F492" s="157">
        <v>107</v>
      </c>
      <c r="G492" s="157" t="s">
        <v>637</v>
      </c>
      <c r="H492" s="157">
        <v>9</v>
      </c>
      <c r="I492" s="157">
        <v>2010</v>
      </c>
      <c r="J492" s="157" t="s">
        <v>5</v>
      </c>
    </row>
    <row r="493" spans="1:10">
      <c r="A493" s="166" t="str">
        <f t="shared" si="27"/>
        <v>Libya, Education</v>
      </c>
      <c r="B493" s="154" t="str">
        <f t="shared" ref="B493:D508" si="30">B293</f>
        <v>LY</v>
      </c>
      <c r="C493" s="154" t="str">
        <f t="shared" si="30"/>
        <v>434</v>
      </c>
      <c r="D493" s="155" t="str">
        <f t="shared" si="30"/>
        <v>Libya</v>
      </c>
      <c r="E493" s="154" t="s">
        <v>216</v>
      </c>
      <c r="F493" s="157">
        <v>67</v>
      </c>
      <c r="G493" s="157" t="s">
        <v>637</v>
      </c>
      <c r="H493" s="157">
        <v>7</v>
      </c>
      <c r="I493" s="157">
        <v>2010</v>
      </c>
      <c r="J493" s="157" t="s">
        <v>5</v>
      </c>
    </row>
    <row r="494" spans="1:10">
      <c r="A494" s="166" t="str">
        <f t="shared" si="27"/>
        <v>Cape Verde, Education</v>
      </c>
      <c r="B494" s="154" t="str">
        <f t="shared" si="30"/>
        <v>CV</v>
      </c>
      <c r="C494" s="154" t="str">
        <f t="shared" si="30"/>
        <v>132</v>
      </c>
      <c r="D494" s="155" t="str">
        <f t="shared" si="30"/>
        <v>Cape Verde</v>
      </c>
      <c r="E494" s="154" t="s">
        <v>216</v>
      </c>
      <c r="F494" s="157">
        <v>23</v>
      </c>
      <c r="G494" s="157" t="s">
        <v>637</v>
      </c>
      <c r="H494" s="157">
        <v>4</v>
      </c>
      <c r="I494" s="157">
        <v>2010</v>
      </c>
      <c r="J494" s="157" t="s">
        <v>5</v>
      </c>
    </row>
    <row r="495" spans="1:10">
      <c r="A495" s="166" t="str">
        <f t="shared" si="27"/>
        <v>Turkey, Education</v>
      </c>
      <c r="B495" s="154" t="str">
        <f t="shared" si="30"/>
        <v>TR</v>
      </c>
      <c r="C495" s="154" t="str">
        <f t="shared" si="30"/>
        <v>792</v>
      </c>
      <c r="D495" s="155" t="str">
        <f t="shared" si="30"/>
        <v>Turkey</v>
      </c>
      <c r="E495" s="154" t="s">
        <v>216</v>
      </c>
      <c r="F495" s="157">
        <v>52</v>
      </c>
      <c r="G495" s="157" t="s">
        <v>637</v>
      </c>
      <c r="H495" s="157">
        <v>6</v>
      </c>
      <c r="I495" s="157">
        <v>2010</v>
      </c>
      <c r="J495" s="157" t="s">
        <v>5</v>
      </c>
    </row>
    <row r="496" spans="1:10">
      <c r="A496" s="166" t="str">
        <f t="shared" si="27"/>
        <v>Fiji, Education</v>
      </c>
      <c r="B496" s="154" t="str">
        <f t="shared" si="30"/>
        <v>FJ</v>
      </c>
      <c r="C496" s="154" t="str">
        <f t="shared" si="30"/>
        <v>242</v>
      </c>
      <c r="D496" s="155" t="str">
        <f t="shared" si="30"/>
        <v>Fiji</v>
      </c>
      <c r="E496" s="154" t="s">
        <v>216</v>
      </c>
      <c r="F496" s="157">
        <v>160</v>
      </c>
      <c r="G496" s="157" t="s">
        <v>637</v>
      </c>
      <c r="H496" s="157">
        <v>11</v>
      </c>
      <c r="I496" s="157">
        <v>2010</v>
      </c>
      <c r="J496" s="157" t="s">
        <v>5</v>
      </c>
    </row>
    <row r="497" spans="1:10">
      <c r="A497" s="166" t="str">
        <f t="shared" si="27"/>
        <v>Indonesia, Education</v>
      </c>
      <c r="B497" s="154" t="str">
        <f t="shared" si="30"/>
        <v>ID</v>
      </c>
      <c r="C497" s="154" t="str">
        <f t="shared" si="30"/>
        <v>360</v>
      </c>
      <c r="D497" s="155" t="str">
        <f t="shared" si="30"/>
        <v>Indonesia</v>
      </c>
      <c r="E497" s="154" t="s">
        <v>216</v>
      </c>
      <c r="F497" s="157">
        <v>52</v>
      </c>
      <c r="G497" s="157" t="s">
        <v>637</v>
      </c>
      <c r="H497" s="157">
        <v>6</v>
      </c>
      <c r="I497" s="157">
        <v>2010</v>
      </c>
      <c r="J497" s="157" t="s">
        <v>5</v>
      </c>
    </row>
    <row r="498" spans="1:10">
      <c r="A498" s="166" t="str">
        <f t="shared" si="27"/>
        <v>Dominican Republic, Education</v>
      </c>
      <c r="B498" s="154" t="str">
        <f t="shared" si="30"/>
        <v>DO</v>
      </c>
      <c r="C498" s="154" t="str">
        <f t="shared" si="30"/>
        <v>214</v>
      </c>
      <c r="D498" s="155" t="str">
        <f t="shared" si="30"/>
        <v>Dominican Republic</v>
      </c>
      <c r="E498" s="154" t="s">
        <v>216</v>
      </c>
      <c r="F498" s="157">
        <v>67</v>
      </c>
      <c r="G498" s="157" t="s">
        <v>637</v>
      </c>
      <c r="H498" s="157">
        <v>7</v>
      </c>
      <c r="I498" s="157">
        <v>2010</v>
      </c>
      <c r="J498" s="157" t="s">
        <v>5</v>
      </c>
    </row>
    <row r="499" spans="1:10">
      <c r="A499" s="166" t="str">
        <f t="shared" si="27"/>
        <v>China, Education</v>
      </c>
      <c r="B499" s="154" t="str">
        <f t="shared" si="30"/>
        <v>CN</v>
      </c>
      <c r="C499" s="154">
        <f t="shared" si="30"/>
        <v>156</v>
      </c>
      <c r="D499" s="155" t="str">
        <f t="shared" si="30"/>
        <v>China</v>
      </c>
      <c r="E499" s="154" t="s">
        <v>216</v>
      </c>
      <c r="F499" s="157">
        <v>84</v>
      </c>
      <c r="G499" s="157" t="s">
        <v>637</v>
      </c>
      <c r="H499" s="157">
        <v>8</v>
      </c>
      <c r="I499" s="157">
        <v>2010</v>
      </c>
      <c r="J499" s="157" t="s">
        <v>5</v>
      </c>
    </row>
    <row r="500" spans="1:10">
      <c r="A500" s="166" t="str">
        <f t="shared" si="27"/>
        <v>Namibia, Education</v>
      </c>
      <c r="B500" s="154" t="str">
        <f t="shared" si="30"/>
        <v>NA</v>
      </c>
      <c r="C500" s="154" t="str">
        <f t="shared" si="30"/>
        <v>516</v>
      </c>
      <c r="D500" s="155" t="str">
        <f t="shared" si="30"/>
        <v>Namibia</v>
      </c>
      <c r="E500" s="154" t="s">
        <v>216</v>
      </c>
      <c r="F500" s="157">
        <v>52</v>
      </c>
      <c r="G500" s="157" t="s">
        <v>637</v>
      </c>
      <c r="H500" s="157">
        <v>6</v>
      </c>
      <c r="I500" s="157">
        <v>2010</v>
      </c>
      <c r="J500" s="157" t="s">
        <v>5</v>
      </c>
    </row>
    <row r="501" spans="1:10">
      <c r="A501" s="166" t="str">
        <f t="shared" si="27"/>
        <v>Ecuador, Education</v>
      </c>
      <c r="B501" s="154" t="str">
        <f t="shared" si="30"/>
        <v>EC</v>
      </c>
      <c r="C501" s="154" t="str">
        <f t="shared" si="30"/>
        <v>218</v>
      </c>
      <c r="D501" s="155" t="str">
        <f t="shared" si="30"/>
        <v>Ecuador</v>
      </c>
      <c r="E501" s="154" t="s">
        <v>216</v>
      </c>
      <c r="F501" s="157">
        <v>84</v>
      </c>
      <c r="G501" s="157" t="s">
        <v>637</v>
      </c>
      <c r="H501" s="157">
        <v>8</v>
      </c>
      <c r="I501" s="157">
        <v>2010</v>
      </c>
      <c r="J501" s="157" t="s">
        <v>5</v>
      </c>
    </row>
    <row r="502" spans="1:10">
      <c r="A502" s="166" t="str">
        <f t="shared" si="27"/>
        <v>Venezuela (Bolivarian Republic of), Education</v>
      </c>
      <c r="B502" s="154" t="str">
        <f t="shared" si="30"/>
        <v>VE</v>
      </c>
      <c r="C502" s="154" t="str">
        <f t="shared" si="30"/>
        <v>862</v>
      </c>
      <c r="D502" s="155" t="str">
        <f t="shared" si="30"/>
        <v>Venezuela (Bolivarian Republic of)</v>
      </c>
      <c r="E502" s="154" t="s">
        <v>216</v>
      </c>
      <c r="F502" s="157">
        <v>84</v>
      </c>
      <c r="G502" s="157" t="s">
        <v>637</v>
      </c>
      <c r="H502" s="157">
        <v>8</v>
      </c>
      <c r="I502" s="157">
        <v>2010</v>
      </c>
      <c r="J502" s="157" t="s">
        <v>5</v>
      </c>
    </row>
    <row r="503" spans="1:10">
      <c r="A503" s="166" t="str">
        <f t="shared" si="27"/>
        <v>The former Yugoslav Republic of Macedonia, Education</v>
      </c>
      <c r="B503" s="154" t="str">
        <f t="shared" si="30"/>
        <v>MK</v>
      </c>
      <c r="C503" s="154" t="str">
        <f t="shared" si="30"/>
        <v>807</v>
      </c>
      <c r="D503" s="155" t="str">
        <f t="shared" si="30"/>
        <v>The former Yugoslav Republic of Macedonia</v>
      </c>
      <c r="E503" s="154" t="s">
        <v>216</v>
      </c>
      <c r="F503" s="157">
        <v>84</v>
      </c>
      <c r="G503" s="157" t="s">
        <v>637</v>
      </c>
      <c r="H503" s="157">
        <v>8</v>
      </c>
      <c r="I503" s="157">
        <v>2010</v>
      </c>
      <c r="J503" s="157" t="s">
        <v>5</v>
      </c>
    </row>
    <row r="504" spans="1:10">
      <c r="A504" s="166" t="str">
        <f t="shared" si="27"/>
        <v>Lebanon, Education</v>
      </c>
      <c r="B504" s="154" t="str">
        <f t="shared" si="30"/>
        <v>LB</v>
      </c>
      <c r="C504" s="154" t="str">
        <f t="shared" si="30"/>
        <v>422</v>
      </c>
      <c r="D504" s="155" t="str">
        <f t="shared" si="30"/>
        <v>Lebanon</v>
      </c>
      <c r="E504" s="154" t="s">
        <v>216</v>
      </c>
      <c r="F504" s="157">
        <v>84</v>
      </c>
      <c r="G504" s="157" t="s">
        <v>637</v>
      </c>
      <c r="H504" s="157">
        <v>8</v>
      </c>
      <c r="I504" s="157">
        <v>2010</v>
      </c>
      <c r="J504" s="157" t="s">
        <v>5</v>
      </c>
    </row>
    <row r="505" spans="1:10">
      <c r="A505" s="166" t="str">
        <f t="shared" si="27"/>
        <v>Albania, Education</v>
      </c>
      <c r="B505" s="154" t="str">
        <f t="shared" si="30"/>
        <v>AL</v>
      </c>
      <c r="C505" s="154" t="str">
        <f t="shared" si="30"/>
        <v>008</v>
      </c>
      <c r="D505" s="155" t="str">
        <f t="shared" si="30"/>
        <v>Albania</v>
      </c>
      <c r="E505" s="154" t="s">
        <v>216</v>
      </c>
      <c r="F505" s="157">
        <v>130</v>
      </c>
      <c r="G505" s="157" t="s">
        <v>637</v>
      </c>
      <c r="H505" s="157">
        <v>10</v>
      </c>
      <c r="I505" s="157">
        <v>2010</v>
      </c>
      <c r="J505" s="157" t="s">
        <v>5</v>
      </c>
    </row>
    <row r="506" spans="1:10">
      <c r="A506" s="166" t="str">
        <f t="shared" si="27"/>
        <v>Suriname, Education</v>
      </c>
      <c r="B506" s="154" t="str">
        <f t="shared" si="30"/>
        <v>SR</v>
      </c>
      <c r="C506" s="154" t="str">
        <f t="shared" si="30"/>
        <v>740</v>
      </c>
      <c r="D506" s="155" t="str">
        <f t="shared" si="30"/>
        <v>Suriname</v>
      </c>
      <c r="E506" s="154" t="s">
        <v>216</v>
      </c>
      <c r="F506" s="157">
        <v>67</v>
      </c>
      <c r="G506" s="157" t="s">
        <v>637</v>
      </c>
      <c r="H506" s="157">
        <v>7</v>
      </c>
      <c r="I506" s="157">
        <v>2010</v>
      </c>
      <c r="J506" s="157" t="s">
        <v>5</v>
      </c>
    </row>
    <row r="507" spans="1:10">
      <c r="A507" s="166" t="str">
        <f t="shared" si="27"/>
        <v>Russian Federation, Education</v>
      </c>
      <c r="B507" s="154" t="str">
        <f t="shared" si="30"/>
        <v>RU</v>
      </c>
      <c r="C507" s="154" t="str">
        <f t="shared" si="30"/>
        <v>643</v>
      </c>
      <c r="D507" s="155" t="str">
        <f t="shared" si="30"/>
        <v>Russian Federation</v>
      </c>
      <c r="E507" s="154" t="s">
        <v>216</v>
      </c>
      <c r="F507" s="157">
        <v>178</v>
      </c>
      <c r="G507" s="157" t="s">
        <v>637</v>
      </c>
      <c r="H507" s="157">
        <v>12</v>
      </c>
      <c r="I507" s="157">
        <v>2010</v>
      </c>
      <c r="J507" s="157" t="s">
        <v>5</v>
      </c>
    </row>
    <row r="508" spans="1:10">
      <c r="A508" s="166" t="str">
        <f t="shared" si="27"/>
        <v>Cuba, Education</v>
      </c>
      <c r="B508" s="154" t="str">
        <f t="shared" si="30"/>
        <v>CU</v>
      </c>
      <c r="C508" s="154" t="str">
        <f t="shared" si="30"/>
        <v>192</v>
      </c>
      <c r="D508" s="155" t="str">
        <f t="shared" si="30"/>
        <v>Cuba</v>
      </c>
      <c r="E508" s="154" t="s">
        <v>216</v>
      </c>
      <c r="F508" s="157">
        <v>130</v>
      </c>
      <c r="G508" s="157" t="s">
        <v>637</v>
      </c>
      <c r="H508" s="157">
        <v>10</v>
      </c>
      <c r="I508" s="157">
        <v>2010</v>
      </c>
      <c r="J508" s="157" t="s">
        <v>5</v>
      </c>
    </row>
    <row r="509" spans="1:10">
      <c r="A509" s="166" t="str">
        <f t="shared" si="27"/>
        <v>Republic of Moldova, Education</v>
      </c>
      <c r="B509" s="154" t="str">
        <f t="shared" ref="B509:D524" si="31">B309</f>
        <v>MD</v>
      </c>
      <c r="C509" s="154" t="str">
        <f t="shared" si="31"/>
        <v>498</v>
      </c>
      <c r="D509" s="155" t="str">
        <f t="shared" si="31"/>
        <v>Republic of Moldova</v>
      </c>
      <c r="E509" s="154" t="s">
        <v>216</v>
      </c>
      <c r="F509" s="157">
        <v>130</v>
      </c>
      <c r="G509" s="157" t="s">
        <v>637</v>
      </c>
      <c r="H509" s="157">
        <v>10</v>
      </c>
      <c r="I509" s="157">
        <v>2010</v>
      </c>
      <c r="J509" s="157" t="s">
        <v>5</v>
      </c>
    </row>
    <row r="510" spans="1:10">
      <c r="A510" s="166" t="str">
        <f t="shared" si="27"/>
        <v>Tonga, Education</v>
      </c>
      <c r="B510" s="154" t="str">
        <f t="shared" si="31"/>
        <v>TO</v>
      </c>
      <c r="C510" s="154" t="str">
        <f t="shared" si="31"/>
        <v>776</v>
      </c>
      <c r="D510" s="155" t="str">
        <f t="shared" si="31"/>
        <v>Tonga</v>
      </c>
      <c r="E510" s="154" t="s">
        <v>216</v>
      </c>
      <c r="F510" s="157">
        <v>130</v>
      </c>
      <c r="G510" s="157" t="s">
        <v>637</v>
      </c>
      <c r="H510" s="157">
        <v>10</v>
      </c>
      <c r="I510" s="157">
        <v>2010</v>
      </c>
      <c r="J510" s="157" t="s">
        <v>5</v>
      </c>
    </row>
    <row r="511" spans="1:10">
      <c r="A511" s="166" t="str">
        <f t="shared" si="27"/>
        <v>Botswana, Education</v>
      </c>
      <c r="B511" s="154" t="str">
        <f t="shared" si="31"/>
        <v>BW</v>
      </c>
      <c r="C511" s="154" t="str">
        <f t="shared" si="31"/>
        <v>072</v>
      </c>
      <c r="D511" s="155" t="str">
        <f t="shared" si="31"/>
        <v>Botswana</v>
      </c>
      <c r="E511" s="154" t="s">
        <v>216</v>
      </c>
      <c r="F511" s="157">
        <v>107</v>
      </c>
      <c r="G511" s="157" t="s">
        <v>637</v>
      </c>
      <c r="H511" s="157">
        <v>9</v>
      </c>
      <c r="I511" s="157">
        <v>2010</v>
      </c>
      <c r="J511" s="157" t="s">
        <v>5</v>
      </c>
    </row>
    <row r="512" spans="1:10">
      <c r="A512" s="166" t="str">
        <f t="shared" si="27"/>
        <v>Samoa, Education</v>
      </c>
      <c r="B512" s="154" t="str">
        <f t="shared" si="31"/>
        <v>WS</v>
      </c>
      <c r="C512" s="154" t="str">
        <f t="shared" si="31"/>
        <v>882</v>
      </c>
      <c r="D512" s="155" t="str">
        <f t="shared" si="31"/>
        <v>Samoa</v>
      </c>
      <c r="E512" s="154" t="s">
        <v>216</v>
      </c>
      <c r="F512" s="157">
        <v>130</v>
      </c>
      <c r="G512" s="157" t="s">
        <v>637</v>
      </c>
      <c r="H512" s="157">
        <v>10</v>
      </c>
      <c r="I512" s="157">
        <v>2010</v>
      </c>
      <c r="J512" s="157" t="s">
        <v>5</v>
      </c>
    </row>
    <row r="513" spans="1:10">
      <c r="A513" s="166" t="str">
        <f t="shared" si="27"/>
        <v>South Africa, Education</v>
      </c>
      <c r="B513" s="154" t="str">
        <f t="shared" si="31"/>
        <v>ZA</v>
      </c>
      <c r="C513" s="154" t="str">
        <f t="shared" si="31"/>
        <v>710</v>
      </c>
      <c r="D513" s="155" t="str">
        <f t="shared" si="31"/>
        <v>South Africa</v>
      </c>
      <c r="E513" s="154" t="s">
        <v>216</v>
      </c>
      <c r="F513" s="157">
        <v>107</v>
      </c>
      <c r="G513" s="157" t="s">
        <v>637</v>
      </c>
      <c r="H513" s="157">
        <v>9</v>
      </c>
      <c r="I513" s="157">
        <v>2010</v>
      </c>
      <c r="J513" s="157" t="s">
        <v>5</v>
      </c>
    </row>
    <row r="514" spans="1:10">
      <c r="A514" s="166" t="str">
        <f t="shared" si="27"/>
        <v>Philippines, Education</v>
      </c>
      <c r="B514" s="154" t="str">
        <f t="shared" si="31"/>
        <v>PH</v>
      </c>
      <c r="C514" s="154" t="str">
        <f t="shared" si="31"/>
        <v>608</v>
      </c>
      <c r="D514" s="155" t="str">
        <f t="shared" si="31"/>
        <v>Philippines</v>
      </c>
      <c r="E514" s="154" t="s">
        <v>216</v>
      </c>
      <c r="F514" s="157">
        <v>107</v>
      </c>
      <c r="G514" s="157" t="s">
        <v>637</v>
      </c>
      <c r="H514" s="157">
        <v>9</v>
      </c>
      <c r="I514" s="157">
        <v>2010</v>
      </c>
      <c r="J514" s="157" t="s">
        <v>5</v>
      </c>
    </row>
    <row r="515" spans="1:10">
      <c r="A515" s="166" t="str">
        <f t="shared" si="27"/>
        <v>Armenia, Education</v>
      </c>
      <c r="B515" s="154" t="str">
        <f t="shared" si="31"/>
        <v>AM</v>
      </c>
      <c r="C515" s="154" t="str">
        <f t="shared" si="31"/>
        <v>051</v>
      </c>
      <c r="D515" s="155" t="str">
        <f t="shared" si="31"/>
        <v>Armenia</v>
      </c>
      <c r="E515" s="154" t="s">
        <v>216</v>
      </c>
      <c r="F515" s="157">
        <v>160</v>
      </c>
      <c r="G515" s="157" t="s">
        <v>637</v>
      </c>
      <c r="H515" s="157">
        <v>11</v>
      </c>
      <c r="I515" s="157">
        <v>2010</v>
      </c>
      <c r="J515" s="157" t="s">
        <v>5</v>
      </c>
    </row>
    <row r="516" spans="1:10">
      <c r="A516" s="166" t="str">
        <f t="shared" si="27"/>
        <v>Colombia, Education</v>
      </c>
      <c r="B516" s="154" t="str">
        <f t="shared" si="31"/>
        <v>CO</v>
      </c>
      <c r="C516" s="154" t="str">
        <f t="shared" si="31"/>
        <v>170</v>
      </c>
      <c r="D516" s="155" t="str">
        <f t="shared" si="31"/>
        <v>Colombia</v>
      </c>
      <c r="E516" s="154" t="s">
        <v>216</v>
      </c>
      <c r="F516" s="157">
        <v>67</v>
      </c>
      <c r="G516" s="157" t="s">
        <v>637</v>
      </c>
      <c r="H516" s="157">
        <v>7</v>
      </c>
      <c r="I516" s="157">
        <v>2010</v>
      </c>
      <c r="J516" s="157" t="s">
        <v>5</v>
      </c>
    </row>
    <row r="517" spans="1:10">
      <c r="A517" s="166" t="str">
        <f t="shared" si="27"/>
        <v>Kazakhstan, Education</v>
      </c>
      <c r="B517" s="154" t="str">
        <f t="shared" si="31"/>
        <v>KZ</v>
      </c>
      <c r="C517" s="154" t="str">
        <f t="shared" si="31"/>
        <v>398</v>
      </c>
      <c r="D517" s="155" t="str">
        <f t="shared" si="31"/>
        <v>Kazakhstan</v>
      </c>
      <c r="E517" s="154" t="s">
        <v>216</v>
      </c>
      <c r="F517" s="157">
        <v>130</v>
      </c>
      <c r="G517" s="157" t="s">
        <v>637</v>
      </c>
      <c r="H517" s="157">
        <v>10</v>
      </c>
      <c r="I517" s="157">
        <v>2010</v>
      </c>
      <c r="J517" s="157" t="s">
        <v>5</v>
      </c>
    </row>
    <row r="518" spans="1:10">
      <c r="A518" s="166" t="str">
        <f t="shared" ref="A518:A581" si="32">D518&amp;", "&amp;E518</f>
        <v>Ukraine, Education</v>
      </c>
      <c r="B518" s="154" t="str">
        <f t="shared" si="31"/>
        <v>UA</v>
      </c>
      <c r="C518" s="154" t="str">
        <f t="shared" si="31"/>
        <v>804</v>
      </c>
      <c r="D518" s="155" t="str">
        <f t="shared" si="31"/>
        <v>Ukraine</v>
      </c>
      <c r="E518" s="154" t="s">
        <v>216</v>
      </c>
      <c r="F518" s="157">
        <v>160</v>
      </c>
      <c r="G518" s="157" t="s">
        <v>637</v>
      </c>
      <c r="H518" s="157">
        <v>11</v>
      </c>
      <c r="I518" s="157">
        <v>2010</v>
      </c>
      <c r="J518" s="157" t="s">
        <v>5</v>
      </c>
    </row>
    <row r="519" spans="1:10">
      <c r="A519" s="166" t="str">
        <f t="shared" si="32"/>
        <v>Peru, Education</v>
      </c>
      <c r="B519" s="154" t="str">
        <f t="shared" si="31"/>
        <v>PE</v>
      </c>
      <c r="C519" s="154" t="str">
        <f t="shared" si="31"/>
        <v>604</v>
      </c>
      <c r="D519" s="155" t="str">
        <f t="shared" si="31"/>
        <v>Peru</v>
      </c>
      <c r="E519" s="154" t="s">
        <v>216</v>
      </c>
      <c r="F519" s="157">
        <v>107</v>
      </c>
      <c r="G519" s="157" t="s">
        <v>637</v>
      </c>
      <c r="H519" s="157">
        <v>9</v>
      </c>
      <c r="I519" s="157">
        <v>2010</v>
      </c>
      <c r="J519" s="157" t="s">
        <v>5</v>
      </c>
    </row>
    <row r="520" spans="1:10">
      <c r="A520" s="166" t="str">
        <f t="shared" si="32"/>
        <v>Jamaica, Education</v>
      </c>
      <c r="B520" s="154" t="str">
        <f t="shared" si="31"/>
        <v>JM</v>
      </c>
      <c r="C520" s="154" t="str">
        <f t="shared" si="31"/>
        <v>388</v>
      </c>
      <c r="D520" s="155" t="str">
        <f t="shared" si="31"/>
        <v>Jamaica</v>
      </c>
      <c r="E520" s="154" t="s">
        <v>216</v>
      </c>
      <c r="F520" s="157">
        <v>130</v>
      </c>
      <c r="G520" s="157" t="s">
        <v>637</v>
      </c>
      <c r="H520" s="157">
        <v>10</v>
      </c>
      <c r="I520" s="157">
        <v>2010</v>
      </c>
      <c r="J520" s="157" t="s">
        <v>5</v>
      </c>
    </row>
    <row r="521" spans="1:10">
      <c r="A521" s="166" t="str">
        <f t="shared" si="32"/>
        <v>Georgia, Education</v>
      </c>
      <c r="B521" s="154" t="str">
        <f t="shared" si="31"/>
        <v>GE</v>
      </c>
      <c r="C521" s="154" t="str">
        <f t="shared" si="31"/>
        <v>268</v>
      </c>
      <c r="D521" s="155" t="str">
        <f t="shared" si="31"/>
        <v>Georgia</v>
      </c>
      <c r="E521" s="154" t="s">
        <v>216</v>
      </c>
      <c r="F521" s="157">
        <v>178</v>
      </c>
      <c r="G521" s="157" t="s">
        <v>637</v>
      </c>
      <c r="H521" s="157">
        <v>12</v>
      </c>
      <c r="I521" s="157">
        <v>2010</v>
      </c>
      <c r="J521" s="157" t="s">
        <v>5</v>
      </c>
    </row>
    <row r="522" spans="1:10">
      <c r="A522" s="166" t="str">
        <f t="shared" si="32"/>
        <v>Sri Lanka, Education</v>
      </c>
      <c r="B522" s="154" t="str">
        <f t="shared" si="31"/>
        <v>LK</v>
      </c>
      <c r="C522" s="154" t="str">
        <f t="shared" si="31"/>
        <v>144</v>
      </c>
      <c r="D522" s="155" t="str">
        <f t="shared" si="31"/>
        <v>Sri Lanka</v>
      </c>
      <c r="E522" s="154" t="s">
        <v>216</v>
      </c>
      <c r="F522" s="157">
        <v>107</v>
      </c>
      <c r="G522" s="157" t="s">
        <v>637</v>
      </c>
      <c r="H522" s="157">
        <v>9</v>
      </c>
      <c r="I522" s="157">
        <v>2010</v>
      </c>
      <c r="J522" s="157" t="s">
        <v>5</v>
      </c>
    </row>
    <row r="523" spans="1:10">
      <c r="A523" s="166" t="str">
        <f t="shared" si="32"/>
        <v>Mexico, Education</v>
      </c>
      <c r="B523" s="154" t="str">
        <f t="shared" si="31"/>
        <v>MX</v>
      </c>
      <c r="C523" s="154" t="str">
        <f t="shared" si="31"/>
        <v>484</v>
      </c>
      <c r="D523" s="155" t="str">
        <f t="shared" si="31"/>
        <v>Mexico</v>
      </c>
      <c r="E523" s="154" t="s">
        <v>216</v>
      </c>
      <c r="F523" s="157">
        <v>107</v>
      </c>
      <c r="G523" s="157" t="s">
        <v>637</v>
      </c>
      <c r="H523" s="157">
        <v>9</v>
      </c>
      <c r="I523" s="157">
        <v>2010</v>
      </c>
      <c r="J523" s="157" t="s">
        <v>5</v>
      </c>
    </row>
    <row r="524" spans="1:10">
      <c r="A524" s="166" t="str">
        <f t="shared" si="32"/>
        <v>Saint Vincent and the Grenadines, Education</v>
      </c>
      <c r="B524" s="154" t="str">
        <f t="shared" si="31"/>
        <v>VC</v>
      </c>
      <c r="C524" s="154" t="str">
        <f t="shared" si="31"/>
        <v>670</v>
      </c>
      <c r="D524" s="155" t="str">
        <f t="shared" si="31"/>
        <v>Saint Vincent and the Grenadines</v>
      </c>
      <c r="E524" s="154" t="s">
        <v>216</v>
      </c>
      <c r="F524" s="157">
        <v>107</v>
      </c>
      <c r="G524" s="157" t="s">
        <v>637</v>
      </c>
      <c r="H524" s="157">
        <v>9</v>
      </c>
      <c r="I524" s="157">
        <v>2010</v>
      </c>
      <c r="J524" s="157" t="s">
        <v>5</v>
      </c>
    </row>
    <row r="525" spans="1:10">
      <c r="A525" s="166" t="str">
        <f t="shared" si="32"/>
        <v>Grenada, Education</v>
      </c>
      <c r="B525" s="154" t="str">
        <f t="shared" ref="B525:D540" si="33">B325</f>
        <v>GD</v>
      </c>
      <c r="C525" s="154" t="str">
        <f t="shared" si="33"/>
        <v>308</v>
      </c>
      <c r="D525" s="155" t="str">
        <f t="shared" si="33"/>
        <v>Grenada</v>
      </c>
      <c r="E525" s="154" t="s">
        <v>216</v>
      </c>
      <c r="F525" s="157">
        <v>107</v>
      </c>
      <c r="G525" s="157" t="s">
        <v>637</v>
      </c>
      <c r="H525" s="157">
        <v>9</v>
      </c>
      <c r="I525" s="157">
        <v>2010</v>
      </c>
      <c r="J525" s="157" t="s">
        <v>5</v>
      </c>
    </row>
    <row r="526" spans="1:10">
      <c r="A526" s="166" t="str">
        <f t="shared" si="32"/>
        <v>Belarus, Education</v>
      </c>
      <c r="B526" s="154" t="str">
        <f t="shared" si="33"/>
        <v>BY</v>
      </c>
      <c r="C526" s="154" t="str">
        <f t="shared" si="33"/>
        <v>112</v>
      </c>
      <c r="D526" s="155" t="str">
        <f t="shared" si="33"/>
        <v>Belarus</v>
      </c>
      <c r="E526" s="154" t="s">
        <v>216</v>
      </c>
      <c r="F526" s="157">
        <v>178</v>
      </c>
      <c r="G526" s="157" t="s">
        <v>637</v>
      </c>
      <c r="H526" s="157">
        <v>12</v>
      </c>
      <c r="I526" s="157">
        <v>2010</v>
      </c>
      <c r="J526" s="157" t="s">
        <v>5</v>
      </c>
    </row>
    <row r="527" spans="1:10">
      <c r="A527" s="166" t="str">
        <f t="shared" si="32"/>
        <v>Seychelles, Education</v>
      </c>
      <c r="B527" s="154" t="str">
        <f t="shared" si="33"/>
        <v>SC</v>
      </c>
      <c r="C527" s="154" t="str">
        <f t="shared" si="33"/>
        <v>690</v>
      </c>
      <c r="D527" s="155" t="str">
        <f t="shared" si="33"/>
        <v>Seychelles</v>
      </c>
      <c r="E527" s="154" t="s">
        <v>216</v>
      </c>
      <c r="F527" s="157">
        <v>107</v>
      </c>
      <c r="G527" s="157" t="s">
        <v>637</v>
      </c>
      <c r="H527" s="157">
        <v>9</v>
      </c>
      <c r="I527" s="157">
        <v>2010</v>
      </c>
      <c r="J527" s="157" t="s">
        <v>5</v>
      </c>
    </row>
    <row r="528" spans="1:10">
      <c r="A528" s="166" t="str">
        <f t="shared" si="32"/>
        <v>Serbia, Education</v>
      </c>
      <c r="B528" s="154" t="str">
        <f t="shared" si="33"/>
        <v>RS</v>
      </c>
      <c r="C528" s="154" t="str">
        <f t="shared" si="33"/>
        <v>688</v>
      </c>
      <c r="D528" s="155" t="str">
        <f t="shared" si="33"/>
        <v>Serbia</v>
      </c>
      <c r="E528" s="154" t="s">
        <v>216</v>
      </c>
      <c r="F528" s="157">
        <v>130</v>
      </c>
      <c r="G528" s="157" t="s">
        <v>637</v>
      </c>
      <c r="H528" s="157">
        <v>10</v>
      </c>
      <c r="I528" s="157">
        <v>2010</v>
      </c>
      <c r="J528" s="157" t="s">
        <v>5</v>
      </c>
    </row>
    <row r="529" spans="1:10">
      <c r="A529" s="166" t="str">
        <f t="shared" si="32"/>
        <v>Saudi Arabia, Education</v>
      </c>
      <c r="B529" s="154" t="str">
        <f t="shared" si="33"/>
        <v>SA</v>
      </c>
      <c r="C529" s="154" t="str">
        <f t="shared" si="33"/>
        <v>682</v>
      </c>
      <c r="D529" s="155" t="str">
        <f t="shared" si="33"/>
        <v>Saudi Arabia</v>
      </c>
      <c r="E529" s="154" t="s">
        <v>216</v>
      </c>
      <c r="F529" s="157">
        <v>84</v>
      </c>
      <c r="G529" s="157" t="s">
        <v>637</v>
      </c>
      <c r="H529" s="157">
        <v>8</v>
      </c>
      <c r="I529" s="157">
        <v>2010</v>
      </c>
      <c r="J529" s="157" t="s">
        <v>5</v>
      </c>
    </row>
    <row r="530" spans="1:10">
      <c r="A530" s="166" t="str">
        <f t="shared" si="32"/>
        <v>Oman, Education</v>
      </c>
      <c r="B530" s="154" t="str">
        <f t="shared" si="33"/>
        <v>OM</v>
      </c>
      <c r="C530" s="154" t="str">
        <f t="shared" si="33"/>
        <v>512</v>
      </c>
      <c r="D530" s="155" t="str">
        <f t="shared" si="33"/>
        <v>Oman</v>
      </c>
      <c r="E530" s="154" t="s">
        <v>216</v>
      </c>
      <c r="F530" s="157">
        <v>52</v>
      </c>
      <c r="G530" s="157" t="s">
        <v>637</v>
      </c>
      <c r="H530" s="157">
        <v>6</v>
      </c>
      <c r="I530" s="157">
        <v>2010</v>
      </c>
      <c r="J530" s="157" t="s">
        <v>5</v>
      </c>
    </row>
    <row r="531" spans="1:10">
      <c r="A531" s="166" t="str">
        <f t="shared" si="32"/>
        <v>Saint Lucia, Education</v>
      </c>
      <c r="B531" s="154" t="str">
        <f t="shared" si="33"/>
        <v>LC</v>
      </c>
      <c r="C531" s="154" t="str">
        <f t="shared" si="33"/>
        <v>662</v>
      </c>
      <c r="D531" s="155" t="str">
        <f t="shared" si="33"/>
        <v>Saint Lucia</v>
      </c>
      <c r="E531" s="154" t="s">
        <v>216</v>
      </c>
      <c r="F531" s="157">
        <v>84</v>
      </c>
      <c r="G531" s="157" t="s">
        <v>637</v>
      </c>
      <c r="H531" s="157">
        <v>8</v>
      </c>
      <c r="I531" s="157">
        <v>2010</v>
      </c>
      <c r="J531" s="157" t="s">
        <v>5</v>
      </c>
    </row>
    <row r="532" spans="1:10">
      <c r="A532" s="166" t="str">
        <f t="shared" si="32"/>
        <v>Dominica, Education</v>
      </c>
      <c r="B532" s="154" t="str">
        <f t="shared" si="33"/>
        <v>DM</v>
      </c>
      <c r="C532" s="154" t="str">
        <f t="shared" si="33"/>
        <v>212</v>
      </c>
      <c r="D532" s="155" t="str">
        <f t="shared" si="33"/>
        <v>Dominica</v>
      </c>
      <c r="E532" s="154" t="s">
        <v>216</v>
      </c>
      <c r="F532" s="157">
        <v>84</v>
      </c>
      <c r="G532" s="157" t="s">
        <v>637</v>
      </c>
      <c r="H532" s="157">
        <v>8</v>
      </c>
      <c r="I532" s="157">
        <v>2010</v>
      </c>
      <c r="J532" s="157" t="s">
        <v>5</v>
      </c>
    </row>
    <row r="533" spans="1:10">
      <c r="A533" s="166" t="str">
        <f t="shared" si="32"/>
        <v>Montenegro, Education</v>
      </c>
      <c r="B533" s="154" t="str">
        <f t="shared" si="33"/>
        <v>ME</v>
      </c>
      <c r="C533" s="154" t="str">
        <f t="shared" si="33"/>
        <v>499</v>
      </c>
      <c r="D533" s="155" t="str">
        <f t="shared" si="33"/>
        <v>Montenegro</v>
      </c>
      <c r="E533" s="154" t="s">
        <v>216</v>
      </c>
      <c r="F533" s="157">
        <v>160</v>
      </c>
      <c r="G533" s="157" t="s">
        <v>637</v>
      </c>
      <c r="H533" s="157">
        <v>11</v>
      </c>
      <c r="I533" s="157">
        <v>2010</v>
      </c>
      <c r="J533" s="157" t="s">
        <v>5</v>
      </c>
    </row>
    <row r="534" spans="1:10">
      <c r="A534" s="166" t="str">
        <f t="shared" si="32"/>
        <v>Brazil, Education</v>
      </c>
      <c r="B534" s="154" t="str">
        <f t="shared" si="33"/>
        <v>BR</v>
      </c>
      <c r="C534" s="154" t="str">
        <f t="shared" si="33"/>
        <v>076</v>
      </c>
      <c r="D534" s="155" t="str">
        <f t="shared" si="33"/>
        <v>Brazil</v>
      </c>
      <c r="E534" s="154" t="s">
        <v>216</v>
      </c>
      <c r="F534" s="157">
        <v>67</v>
      </c>
      <c r="G534" s="157" t="s">
        <v>637</v>
      </c>
      <c r="H534" s="157">
        <v>7</v>
      </c>
      <c r="I534" s="157">
        <v>2010</v>
      </c>
      <c r="J534" s="157" t="s">
        <v>5</v>
      </c>
    </row>
    <row r="535" spans="1:10">
      <c r="A535" s="166" t="str">
        <f t="shared" si="32"/>
        <v>Panama, Education</v>
      </c>
      <c r="B535" s="154" t="str">
        <f t="shared" si="33"/>
        <v>PA</v>
      </c>
      <c r="C535" s="154" t="str">
        <f t="shared" si="33"/>
        <v>591</v>
      </c>
      <c r="D535" s="155" t="str">
        <f t="shared" si="33"/>
        <v>Panama</v>
      </c>
      <c r="E535" s="154" t="s">
        <v>216</v>
      </c>
      <c r="F535" s="157">
        <v>107</v>
      </c>
      <c r="G535" s="157" t="s">
        <v>637</v>
      </c>
      <c r="H535" s="157">
        <v>9</v>
      </c>
      <c r="I535" s="157">
        <v>2010</v>
      </c>
      <c r="J535" s="157" t="s">
        <v>5</v>
      </c>
    </row>
    <row r="536" spans="1:10">
      <c r="A536" s="166" t="str">
        <f t="shared" si="32"/>
        <v>Argentina, Education</v>
      </c>
      <c r="B536" s="154" t="str">
        <f t="shared" si="33"/>
        <v>AR</v>
      </c>
      <c r="C536" s="154" t="str">
        <f t="shared" si="33"/>
        <v>032</v>
      </c>
      <c r="D536" s="155" t="str">
        <f t="shared" si="33"/>
        <v>Argentina</v>
      </c>
      <c r="E536" s="154" t="s">
        <v>216</v>
      </c>
      <c r="F536" s="157">
        <v>107</v>
      </c>
      <c r="G536" s="157" t="s">
        <v>637</v>
      </c>
      <c r="H536" s="157">
        <v>9</v>
      </c>
      <c r="I536" s="157">
        <v>2010</v>
      </c>
      <c r="J536" s="157" t="s">
        <v>5</v>
      </c>
    </row>
    <row r="537" spans="1:10">
      <c r="A537" s="166" t="str">
        <f t="shared" si="32"/>
        <v>Romania, Education</v>
      </c>
      <c r="B537" s="154" t="str">
        <f t="shared" si="33"/>
        <v>RO</v>
      </c>
      <c r="C537" s="154" t="str">
        <f t="shared" si="33"/>
        <v>642</v>
      </c>
      <c r="D537" s="155" t="str">
        <f t="shared" si="33"/>
        <v>Romania</v>
      </c>
      <c r="E537" s="154" t="s">
        <v>216</v>
      </c>
      <c r="F537" s="157">
        <v>130</v>
      </c>
      <c r="G537" s="157" t="s">
        <v>637</v>
      </c>
      <c r="H537" s="157">
        <v>10</v>
      </c>
      <c r="I537" s="157">
        <v>2010</v>
      </c>
      <c r="J537" s="157" t="s">
        <v>5</v>
      </c>
    </row>
    <row r="538" spans="1:10">
      <c r="A538" s="166" t="str">
        <f t="shared" si="32"/>
        <v>Bahrain, Education</v>
      </c>
      <c r="B538" s="154" t="str">
        <f t="shared" si="33"/>
        <v>BH</v>
      </c>
      <c r="C538" s="154" t="str">
        <f t="shared" si="33"/>
        <v>048</v>
      </c>
      <c r="D538" s="155" t="str">
        <f t="shared" si="33"/>
        <v>Bahrain</v>
      </c>
      <c r="E538" s="154" t="s">
        <v>216</v>
      </c>
      <c r="F538" s="157">
        <v>107</v>
      </c>
      <c r="G538" s="157" t="s">
        <v>637</v>
      </c>
      <c r="H538" s="157">
        <v>9</v>
      </c>
      <c r="I538" s="157">
        <v>2010</v>
      </c>
      <c r="J538" s="157" t="s">
        <v>5</v>
      </c>
    </row>
    <row r="539" spans="1:10">
      <c r="A539" s="166" t="str">
        <f t="shared" si="32"/>
        <v>Palau, Education</v>
      </c>
      <c r="B539" s="154" t="str">
        <f t="shared" si="33"/>
        <v>PW</v>
      </c>
      <c r="C539" s="154" t="str">
        <f t="shared" si="33"/>
        <v>585</v>
      </c>
      <c r="D539" s="155" t="str">
        <f t="shared" si="33"/>
        <v>Palau</v>
      </c>
      <c r="E539" s="154" t="s">
        <v>216</v>
      </c>
      <c r="F539" s="157">
        <v>178</v>
      </c>
      <c r="G539" s="157" t="s">
        <v>637</v>
      </c>
      <c r="H539" s="157">
        <v>12</v>
      </c>
      <c r="I539" s="157">
        <v>2010</v>
      </c>
      <c r="J539" s="157" t="s">
        <v>5</v>
      </c>
    </row>
    <row r="540" spans="1:10">
      <c r="A540" s="166" t="str">
        <f t="shared" si="32"/>
        <v>Saint Kitts and Nevis, Education</v>
      </c>
      <c r="B540" s="154" t="str">
        <f t="shared" si="33"/>
        <v>KN</v>
      </c>
      <c r="C540" s="154" t="str">
        <f t="shared" si="33"/>
        <v>659</v>
      </c>
      <c r="D540" s="155" t="str">
        <f t="shared" si="33"/>
        <v>Saint Kitts and Nevis</v>
      </c>
      <c r="E540" s="154" t="s">
        <v>216</v>
      </c>
      <c r="F540" s="157">
        <v>84</v>
      </c>
      <c r="G540" s="157" t="s">
        <v>637</v>
      </c>
      <c r="H540" s="157">
        <v>8</v>
      </c>
      <c r="I540" s="157">
        <v>2010</v>
      </c>
      <c r="J540" s="157" t="s">
        <v>5</v>
      </c>
    </row>
    <row r="541" spans="1:10">
      <c r="A541" s="166" t="str">
        <f t="shared" si="32"/>
        <v>Antigua and Barbuda, Education</v>
      </c>
      <c r="B541" s="154" t="str">
        <f t="shared" ref="B541:D556" si="34">B341</f>
        <v>AG</v>
      </c>
      <c r="C541" s="154" t="str">
        <f t="shared" si="34"/>
        <v>028</v>
      </c>
      <c r="D541" s="155" t="str">
        <f t="shared" si="34"/>
        <v>Antigua and Barbuda</v>
      </c>
      <c r="E541" s="154" t="s">
        <v>216</v>
      </c>
      <c r="F541" s="157">
        <v>107</v>
      </c>
      <c r="G541" s="157" t="s">
        <v>637</v>
      </c>
      <c r="H541" s="157">
        <v>9</v>
      </c>
      <c r="I541" s="157">
        <v>2010</v>
      </c>
      <c r="J541" s="157" t="s">
        <v>5</v>
      </c>
    </row>
    <row r="542" spans="1:10">
      <c r="A542" s="166" t="str">
        <f t="shared" si="32"/>
        <v>Croatia, Education</v>
      </c>
      <c r="B542" s="154" t="str">
        <f t="shared" si="34"/>
        <v>HR</v>
      </c>
      <c r="C542" s="154" t="str">
        <f t="shared" si="34"/>
        <v>191</v>
      </c>
      <c r="D542" s="155" t="str">
        <f t="shared" si="34"/>
        <v>Croatia</v>
      </c>
      <c r="E542" s="154" t="s">
        <v>216</v>
      </c>
      <c r="F542" s="157">
        <v>130</v>
      </c>
      <c r="G542" s="157" t="s">
        <v>637</v>
      </c>
      <c r="H542" s="157">
        <v>10</v>
      </c>
      <c r="I542" s="157">
        <v>2010</v>
      </c>
      <c r="J542" s="157" t="s">
        <v>5</v>
      </c>
    </row>
    <row r="543" spans="1:10">
      <c r="A543" s="166" t="str">
        <f t="shared" si="32"/>
        <v>Mauritius, Education</v>
      </c>
      <c r="B543" s="154" t="str">
        <f t="shared" si="34"/>
        <v>MU</v>
      </c>
      <c r="C543" s="154" t="str">
        <f t="shared" si="34"/>
        <v>480</v>
      </c>
      <c r="D543" s="155" t="str">
        <f t="shared" si="34"/>
        <v>Mauritius</v>
      </c>
      <c r="E543" s="154" t="s">
        <v>216</v>
      </c>
      <c r="F543" s="157">
        <v>67</v>
      </c>
      <c r="G543" s="157" t="s">
        <v>637</v>
      </c>
      <c r="H543" s="157">
        <v>7</v>
      </c>
      <c r="I543" s="157">
        <v>2010</v>
      </c>
      <c r="J543" s="157" t="s">
        <v>5</v>
      </c>
    </row>
    <row r="544" spans="1:10">
      <c r="A544" s="166" t="str">
        <f t="shared" si="32"/>
        <v>Thailand, Education</v>
      </c>
      <c r="B544" s="154" t="str">
        <f t="shared" si="34"/>
        <v>TH</v>
      </c>
      <c r="C544" s="154" t="str">
        <f t="shared" si="34"/>
        <v>764</v>
      </c>
      <c r="D544" s="155" t="str">
        <f t="shared" si="34"/>
        <v>Thailand</v>
      </c>
      <c r="E544" s="154" t="s">
        <v>216</v>
      </c>
      <c r="F544" s="157">
        <v>67</v>
      </c>
      <c r="G544" s="157" t="s">
        <v>637</v>
      </c>
      <c r="H544" s="157">
        <v>7</v>
      </c>
      <c r="I544" s="157">
        <v>2010</v>
      </c>
      <c r="J544" s="157" t="s">
        <v>5</v>
      </c>
    </row>
    <row r="545" spans="1:10">
      <c r="A545" s="166" t="str">
        <f t="shared" si="32"/>
        <v>Bulgaria, Education</v>
      </c>
      <c r="B545" s="154" t="str">
        <f t="shared" si="34"/>
        <v>BG</v>
      </c>
      <c r="C545" s="154" t="str">
        <f t="shared" si="34"/>
        <v>100</v>
      </c>
      <c r="D545" s="155" t="str">
        <f t="shared" si="34"/>
        <v>Bulgaria</v>
      </c>
      <c r="E545" s="154" t="s">
        <v>216</v>
      </c>
      <c r="F545" s="157">
        <v>160</v>
      </c>
      <c r="G545" s="157" t="s">
        <v>637</v>
      </c>
      <c r="H545" s="157">
        <v>11</v>
      </c>
      <c r="I545" s="157">
        <v>2010</v>
      </c>
      <c r="J545" s="157" t="s">
        <v>5</v>
      </c>
    </row>
    <row r="546" spans="1:10">
      <c r="A546" s="166" t="str">
        <f t="shared" si="32"/>
        <v>Trinidad and Tobago, Education</v>
      </c>
      <c r="B546" s="154" t="str">
        <f t="shared" si="34"/>
        <v>TT</v>
      </c>
      <c r="C546" s="154" t="str">
        <f t="shared" si="34"/>
        <v>780</v>
      </c>
      <c r="D546" s="155" t="str">
        <f t="shared" si="34"/>
        <v>Trinidad and Tobago</v>
      </c>
      <c r="E546" s="154" t="s">
        <v>216</v>
      </c>
      <c r="F546" s="157">
        <v>107</v>
      </c>
      <c r="G546" s="157" t="s">
        <v>637</v>
      </c>
      <c r="H546" s="157">
        <v>9</v>
      </c>
      <c r="I546" s="157">
        <v>2010</v>
      </c>
      <c r="J546" s="157" t="s">
        <v>5</v>
      </c>
    </row>
    <row r="547" spans="1:10">
      <c r="A547" s="166" t="str">
        <f t="shared" si="32"/>
        <v>Lithuania, Education</v>
      </c>
      <c r="B547" s="154" t="str">
        <f t="shared" si="34"/>
        <v>LT</v>
      </c>
      <c r="C547" s="154" t="str">
        <f t="shared" si="34"/>
        <v>440</v>
      </c>
      <c r="D547" s="155" t="str">
        <f t="shared" si="34"/>
        <v>Lithuania</v>
      </c>
      <c r="E547" s="154" t="s">
        <v>216</v>
      </c>
      <c r="F547" s="157">
        <v>160</v>
      </c>
      <c r="G547" s="157" t="s">
        <v>637</v>
      </c>
      <c r="H547" s="157">
        <v>11</v>
      </c>
      <c r="I547" s="157">
        <v>2010</v>
      </c>
      <c r="J547" s="157" t="s">
        <v>5</v>
      </c>
    </row>
    <row r="548" spans="1:10">
      <c r="A548" s="166" t="str">
        <f t="shared" si="32"/>
        <v>Kuwait, Education</v>
      </c>
      <c r="B548" s="154" t="str">
        <f t="shared" si="34"/>
        <v>KW</v>
      </c>
      <c r="C548" s="154" t="str">
        <f t="shared" si="34"/>
        <v>414</v>
      </c>
      <c r="D548" s="155" t="str">
        <f t="shared" si="34"/>
        <v>Kuwait</v>
      </c>
      <c r="E548" s="154" t="s">
        <v>216</v>
      </c>
      <c r="F548" s="157">
        <v>52</v>
      </c>
      <c r="G548" s="157" t="s">
        <v>637</v>
      </c>
      <c r="H548" s="157">
        <v>6</v>
      </c>
      <c r="I548" s="157">
        <v>2010</v>
      </c>
      <c r="J548" s="157" t="s">
        <v>5</v>
      </c>
    </row>
    <row r="549" spans="1:10">
      <c r="A549" s="166" t="str">
        <f t="shared" si="32"/>
        <v>Barbados, Education</v>
      </c>
      <c r="B549" s="154" t="str">
        <f t="shared" si="34"/>
        <v>BB</v>
      </c>
      <c r="C549" s="154" t="str">
        <f t="shared" si="34"/>
        <v>052</v>
      </c>
      <c r="D549" s="155" t="str">
        <f t="shared" si="34"/>
        <v>Barbados</v>
      </c>
      <c r="E549" s="154" t="s">
        <v>216</v>
      </c>
      <c r="F549" s="157">
        <v>107</v>
      </c>
      <c r="G549" s="157" t="s">
        <v>637</v>
      </c>
      <c r="H549" s="157">
        <v>9</v>
      </c>
      <c r="I549" s="157">
        <v>2010</v>
      </c>
      <c r="J549" s="157" t="s">
        <v>5</v>
      </c>
    </row>
    <row r="550" spans="1:10">
      <c r="A550" s="166" t="str">
        <f t="shared" si="32"/>
        <v>Bahamas, Education</v>
      </c>
      <c r="B550" s="154" t="str">
        <f t="shared" si="34"/>
        <v>BS</v>
      </c>
      <c r="C550" s="154" t="str">
        <f t="shared" si="34"/>
        <v>044</v>
      </c>
      <c r="D550" s="155" t="str">
        <f t="shared" si="34"/>
        <v>Bahamas</v>
      </c>
      <c r="E550" s="154" t="s">
        <v>216</v>
      </c>
      <c r="F550" s="157">
        <v>84</v>
      </c>
      <c r="G550" s="157" t="s">
        <v>637</v>
      </c>
      <c r="H550" s="157">
        <v>8</v>
      </c>
      <c r="I550" s="157">
        <v>2010</v>
      </c>
      <c r="J550" s="157" t="s">
        <v>5</v>
      </c>
    </row>
    <row r="551" spans="1:10">
      <c r="A551" s="166" t="str">
        <f t="shared" si="32"/>
        <v>Costa Rica, Education</v>
      </c>
      <c r="B551" s="154" t="str">
        <f t="shared" si="34"/>
        <v>CR</v>
      </c>
      <c r="C551" s="154" t="str">
        <f t="shared" si="34"/>
        <v>188</v>
      </c>
      <c r="D551" s="155" t="str">
        <f t="shared" si="34"/>
        <v>Costa Rica</v>
      </c>
      <c r="E551" s="154" t="s">
        <v>216</v>
      </c>
      <c r="F551" s="157">
        <v>84</v>
      </c>
      <c r="G551" s="157" t="s">
        <v>637</v>
      </c>
      <c r="H551" s="157">
        <v>8</v>
      </c>
      <c r="I551" s="157">
        <v>2010</v>
      </c>
      <c r="J551" s="157" t="s">
        <v>5</v>
      </c>
    </row>
    <row r="552" spans="1:10">
      <c r="A552" s="166" t="str">
        <f t="shared" si="32"/>
        <v>Malaysia, Education</v>
      </c>
      <c r="B552" s="154" t="str">
        <f t="shared" si="34"/>
        <v>MY</v>
      </c>
      <c r="C552" s="154" t="str">
        <f t="shared" si="34"/>
        <v>458</v>
      </c>
      <c r="D552" s="155" t="str">
        <f t="shared" si="34"/>
        <v>Malaysia</v>
      </c>
      <c r="E552" s="154" t="s">
        <v>216</v>
      </c>
      <c r="F552" s="157">
        <v>130</v>
      </c>
      <c r="G552" s="157" t="s">
        <v>637</v>
      </c>
      <c r="H552" s="157">
        <v>10</v>
      </c>
      <c r="I552" s="157">
        <v>2010</v>
      </c>
      <c r="J552" s="157" t="s">
        <v>5</v>
      </c>
    </row>
    <row r="553" spans="1:10">
      <c r="A553" s="166" t="str">
        <f t="shared" si="32"/>
        <v>Brunei Darussalam, Education</v>
      </c>
      <c r="B553" s="154" t="str">
        <f t="shared" si="34"/>
        <v>BN</v>
      </c>
      <c r="C553" s="154" t="str">
        <f t="shared" si="34"/>
        <v>096</v>
      </c>
      <c r="D553" s="155" t="str">
        <f t="shared" si="34"/>
        <v>Brunei Darussalam</v>
      </c>
      <c r="E553" s="154" t="s">
        <v>216</v>
      </c>
      <c r="F553" s="157">
        <v>107</v>
      </c>
      <c r="G553" s="157" t="s">
        <v>637</v>
      </c>
      <c r="H553" s="157">
        <v>9</v>
      </c>
      <c r="I553" s="157">
        <v>2010</v>
      </c>
      <c r="J553" s="157" t="s">
        <v>5</v>
      </c>
    </row>
    <row r="554" spans="1:10">
      <c r="A554" s="166" t="str">
        <f t="shared" si="32"/>
        <v>Latvia, Education</v>
      </c>
      <c r="B554" s="154" t="str">
        <f t="shared" si="34"/>
        <v>LV</v>
      </c>
      <c r="C554" s="154" t="str">
        <f t="shared" si="34"/>
        <v>428</v>
      </c>
      <c r="D554" s="155" t="str">
        <f t="shared" si="34"/>
        <v>Latvia</v>
      </c>
      <c r="E554" s="154" t="s">
        <v>216</v>
      </c>
      <c r="F554" s="157">
        <v>160</v>
      </c>
      <c r="G554" s="157" t="s">
        <v>637</v>
      </c>
      <c r="H554" s="157">
        <v>11</v>
      </c>
      <c r="I554" s="157">
        <v>2010</v>
      </c>
      <c r="J554" s="157" t="s">
        <v>5</v>
      </c>
    </row>
    <row r="555" spans="1:10">
      <c r="A555" s="166" t="str">
        <f t="shared" si="32"/>
        <v>Estonia, Education</v>
      </c>
      <c r="B555" s="154" t="str">
        <f t="shared" si="34"/>
        <v>EE</v>
      </c>
      <c r="C555" s="154" t="str">
        <f t="shared" si="34"/>
        <v>233</v>
      </c>
      <c r="D555" s="155" t="str">
        <f t="shared" si="34"/>
        <v>Estonia</v>
      </c>
      <c r="E555" s="154" t="s">
        <v>216</v>
      </c>
      <c r="F555" s="157">
        <v>178</v>
      </c>
      <c r="G555" s="157" t="s">
        <v>637</v>
      </c>
      <c r="H555" s="157">
        <v>12</v>
      </c>
      <c r="I555" s="157">
        <v>2010</v>
      </c>
      <c r="J555" s="157" t="s">
        <v>5</v>
      </c>
    </row>
    <row r="556" spans="1:10">
      <c r="A556" s="166" t="str">
        <f t="shared" si="32"/>
        <v>Hungary, Education</v>
      </c>
      <c r="B556" s="154" t="str">
        <f t="shared" si="34"/>
        <v>HU</v>
      </c>
      <c r="C556" s="154" t="str">
        <f t="shared" si="34"/>
        <v>348</v>
      </c>
      <c r="D556" s="155" t="str">
        <f t="shared" si="34"/>
        <v>Hungary</v>
      </c>
      <c r="E556" s="154" t="s">
        <v>216</v>
      </c>
      <c r="F556" s="157">
        <v>178</v>
      </c>
      <c r="G556" s="157" t="s">
        <v>637</v>
      </c>
      <c r="H556" s="157">
        <v>12</v>
      </c>
      <c r="I556" s="157">
        <v>2010</v>
      </c>
      <c r="J556" s="157" t="s">
        <v>5</v>
      </c>
    </row>
    <row r="557" spans="1:10">
      <c r="A557" s="166" t="str">
        <f t="shared" si="32"/>
        <v>Qatar, Education</v>
      </c>
      <c r="B557" s="154" t="str">
        <f t="shared" ref="B557:D572" si="35">B357</f>
        <v>QA</v>
      </c>
      <c r="C557" s="154" t="str">
        <f t="shared" si="35"/>
        <v>634</v>
      </c>
      <c r="D557" s="155" t="str">
        <f t="shared" si="35"/>
        <v>Qatar</v>
      </c>
      <c r="E557" s="154" t="s">
        <v>216</v>
      </c>
      <c r="F557" s="157">
        <v>67</v>
      </c>
      <c r="G557" s="157" t="s">
        <v>637</v>
      </c>
      <c r="H557" s="157">
        <v>7</v>
      </c>
      <c r="I557" s="157">
        <v>2010</v>
      </c>
      <c r="J557" s="157" t="s">
        <v>5</v>
      </c>
    </row>
    <row r="558" spans="1:10">
      <c r="A558" s="166" t="str">
        <f t="shared" si="32"/>
        <v>Greece, Education</v>
      </c>
      <c r="B558" s="154" t="str">
        <f t="shared" si="35"/>
        <v>GR</v>
      </c>
      <c r="C558" s="154" t="str">
        <f t="shared" si="35"/>
        <v>300</v>
      </c>
      <c r="D558" s="155" t="str">
        <f t="shared" si="35"/>
        <v>Greece</v>
      </c>
      <c r="E558" s="154" t="s">
        <v>216</v>
      </c>
      <c r="F558" s="157">
        <v>130</v>
      </c>
      <c r="G558" s="157" t="s">
        <v>637</v>
      </c>
      <c r="H558" s="157">
        <v>10</v>
      </c>
      <c r="I558" s="157">
        <v>2010</v>
      </c>
      <c r="J558" s="157" t="s">
        <v>5</v>
      </c>
    </row>
    <row r="559" spans="1:10">
      <c r="A559" s="166" t="str">
        <f t="shared" si="32"/>
        <v>United Arab Emirates, Education</v>
      </c>
      <c r="B559" s="154" t="str">
        <f t="shared" si="35"/>
        <v>AE</v>
      </c>
      <c r="C559" s="154" t="str">
        <f t="shared" si="35"/>
        <v>784</v>
      </c>
      <c r="D559" s="155" t="str">
        <f t="shared" si="35"/>
        <v>United Arab Emirates</v>
      </c>
      <c r="E559" s="154" t="s">
        <v>216</v>
      </c>
      <c r="F559" s="157">
        <v>107</v>
      </c>
      <c r="G559" s="157" t="s">
        <v>637</v>
      </c>
      <c r="H559" s="157">
        <v>9</v>
      </c>
      <c r="I559" s="157">
        <v>2010</v>
      </c>
      <c r="J559" s="157" t="s">
        <v>5</v>
      </c>
    </row>
    <row r="560" spans="1:10">
      <c r="A560" s="166" t="str">
        <f t="shared" si="32"/>
        <v>Uruguay, Education</v>
      </c>
      <c r="B560" s="154" t="str">
        <f t="shared" si="35"/>
        <v>UY</v>
      </c>
      <c r="C560" s="154" t="str">
        <f t="shared" si="35"/>
        <v>858</v>
      </c>
      <c r="D560" s="155" t="str">
        <f t="shared" si="35"/>
        <v>Uruguay</v>
      </c>
      <c r="E560" s="154" t="s">
        <v>216</v>
      </c>
      <c r="F560" s="157">
        <v>84</v>
      </c>
      <c r="G560" s="157" t="s">
        <v>637</v>
      </c>
      <c r="H560" s="157">
        <v>8</v>
      </c>
      <c r="I560" s="157">
        <v>2010</v>
      </c>
      <c r="J560" s="157" t="s">
        <v>5</v>
      </c>
    </row>
    <row r="561" spans="1:10">
      <c r="A561" s="166" t="str">
        <f t="shared" si="32"/>
        <v>Aruba, Education</v>
      </c>
      <c r="B561" s="154" t="str">
        <f t="shared" si="35"/>
        <v>AW</v>
      </c>
      <c r="C561" s="154" t="str">
        <f t="shared" si="35"/>
        <v>533</v>
      </c>
      <c r="D561" s="155" t="str">
        <f t="shared" si="35"/>
        <v>Aruba</v>
      </c>
      <c r="E561" s="154" t="s">
        <v>216</v>
      </c>
      <c r="F561" s="157">
        <v>130</v>
      </c>
      <c r="G561" s="157" t="s">
        <v>637</v>
      </c>
      <c r="H561" s="157">
        <v>10</v>
      </c>
      <c r="I561" s="157">
        <v>2010</v>
      </c>
      <c r="J561" s="157" t="s">
        <v>6</v>
      </c>
    </row>
    <row r="562" spans="1:10">
      <c r="A562" s="166" t="str">
        <f t="shared" si="32"/>
        <v>Slovakia, Education</v>
      </c>
      <c r="B562" s="154" t="str">
        <f t="shared" si="35"/>
        <v>SK</v>
      </c>
      <c r="C562" s="154" t="str">
        <f t="shared" si="35"/>
        <v>703</v>
      </c>
      <c r="D562" s="155" t="str">
        <f t="shared" si="35"/>
        <v>Slovakia</v>
      </c>
      <c r="E562" s="154" t="s">
        <v>216</v>
      </c>
      <c r="F562" s="157">
        <v>178</v>
      </c>
      <c r="G562" s="157" t="s">
        <v>637</v>
      </c>
      <c r="H562" s="157">
        <v>12</v>
      </c>
      <c r="I562" s="157">
        <v>2010</v>
      </c>
      <c r="J562" s="157" t="s">
        <v>5</v>
      </c>
    </row>
    <row r="563" spans="1:10">
      <c r="A563" s="166" t="str">
        <f t="shared" si="32"/>
        <v>Poland, Education</v>
      </c>
      <c r="B563" s="154" t="str">
        <f t="shared" si="35"/>
        <v>PL</v>
      </c>
      <c r="C563" s="154" t="str">
        <f t="shared" si="35"/>
        <v>616</v>
      </c>
      <c r="D563" s="155" t="str">
        <f t="shared" si="35"/>
        <v>Poland</v>
      </c>
      <c r="E563" s="154" t="s">
        <v>216</v>
      </c>
      <c r="F563" s="157">
        <v>130</v>
      </c>
      <c r="G563" s="157" t="s">
        <v>637</v>
      </c>
      <c r="H563" s="157">
        <v>10</v>
      </c>
      <c r="I563" s="157">
        <v>2010</v>
      </c>
      <c r="J563" s="157" t="s">
        <v>5</v>
      </c>
    </row>
    <row r="564" spans="1:10">
      <c r="A564" s="166" t="str">
        <f t="shared" si="32"/>
        <v>French Polynesia, Education</v>
      </c>
      <c r="B564" s="154" t="str">
        <f t="shared" si="35"/>
        <v>PF</v>
      </c>
      <c r="C564" s="154" t="str">
        <f t="shared" si="35"/>
        <v>258</v>
      </c>
      <c r="D564" s="155" t="str">
        <f t="shared" si="35"/>
        <v>French Polynesia</v>
      </c>
      <c r="E564" s="154" t="s">
        <v>216</v>
      </c>
      <c r="F564" s="157">
        <v>130</v>
      </c>
      <c r="G564" s="157" t="s">
        <v>637</v>
      </c>
      <c r="H564" s="157">
        <v>10</v>
      </c>
      <c r="I564" s="157">
        <v>2010</v>
      </c>
      <c r="J564" s="157" t="s">
        <v>6</v>
      </c>
    </row>
    <row r="565" spans="1:10">
      <c r="A565" s="166" t="str">
        <f t="shared" si="32"/>
        <v>Malta, Education</v>
      </c>
      <c r="B565" s="154" t="str">
        <f t="shared" si="35"/>
        <v>MT</v>
      </c>
      <c r="C565" s="154" t="str">
        <f t="shared" si="35"/>
        <v>470</v>
      </c>
      <c r="D565" s="155" t="str">
        <f t="shared" si="35"/>
        <v>Malta</v>
      </c>
      <c r="E565" s="154" t="s">
        <v>216</v>
      </c>
      <c r="F565" s="157">
        <v>130</v>
      </c>
      <c r="G565" s="157" t="s">
        <v>637</v>
      </c>
      <c r="H565" s="157">
        <v>10</v>
      </c>
      <c r="I565" s="157">
        <v>2010</v>
      </c>
      <c r="J565" s="157" t="s">
        <v>5</v>
      </c>
    </row>
    <row r="566" spans="1:10">
      <c r="A566" s="166" t="str">
        <f t="shared" si="32"/>
        <v>Chile, Education</v>
      </c>
      <c r="B566" s="154" t="str">
        <f t="shared" si="35"/>
        <v>CL</v>
      </c>
      <c r="C566" s="154" t="str">
        <f t="shared" si="35"/>
        <v>152</v>
      </c>
      <c r="D566" s="155" t="str">
        <f t="shared" si="35"/>
        <v>Chile</v>
      </c>
      <c r="E566" s="154" t="s">
        <v>216</v>
      </c>
      <c r="F566" s="157">
        <v>130</v>
      </c>
      <c r="G566" s="157" t="s">
        <v>637</v>
      </c>
      <c r="H566" s="157">
        <v>10</v>
      </c>
      <c r="I566" s="157">
        <v>2010</v>
      </c>
      <c r="J566" s="157" t="s">
        <v>5</v>
      </c>
    </row>
    <row r="567" spans="1:10">
      <c r="A567" s="166" t="str">
        <f t="shared" si="32"/>
        <v>Spain, Education</v>
      </c>
      <c r="B567" s="154" t="str">
        <f t="shared" si="35"/>
        <v>ES</v>
      </c>
      <c r="C567" s="154" t="str">
        <f t="shared" si="35"/>
        <v>724</v>
      </c>
      <c r="D567" s="155" t="str">
        <f t="shared" si="35"/>
        <v>Spain</v>
      </c>
      <c r="E567" s="154" t="s">
        <v>216</v>
      </c>
      <c r="F567" s="157">
        <v>130</v>
      </c>
      <c r="G567" s="157" t="s">
        <v>637</v>
      </c>
      <c r="H567" s="157">
        <v>10</v>
      </c>
      <c r="I567" s="157">
        <v>2010</v>
      </c>
      <c r="J567" s="157" t="s">
        <v>5</v>
      </c>
    </row>
    <row r="568" spans="1:10">
      <c r="A568" s="166" t="str">
        <f t="shared" si="32"/>
        <v>Portugal, Education</v>
      </c>
      <c r="B568" s="154" t="str">
        <f t="shared" si="35"/>
        <v>PT</v>
      </c>
      <c r="C568" s="154" t="str">
        <f t="shared" si="35"/>
        <v>620</v>
      </c>
      <c r="D568" s="155" t="str">
        <f t="shared" si="35"/>
        <v>Portugal</v>
      </c>
      <c r="E568" s="154" t="s">
        <v>216</v>
      </c>
      <c r="F568" s="157">
        <v>84</v>
      </c>
      <c r="G568" s="157" t="s">
        <v>637</v>
      </c>
      <c r="H568" s="157">
        <v>8</v>
      </c>
      <c r="I568" s="157">
        <v>2010</v>
      </c>
      <c r="J568" s="157" t="s">
        <v>5</v>
      </c>
    </row>
    <row r="569" spans="1:10">
      <c r="A569" s="166" t="str">
        <f t="shared" si="32"/>
        <v>Turks and Caicos Islands, Education</v>
      </c>
      <c r="B569" s="154" t="str">
        <f t="shared" si="35"/>
        <v>TC</v>
      </c>
      <c r="C569" s="154" t="str">
        <f t="shared" si="35"/>
        <v>796</v>
      </c>
      <c r="D569" s="155" t="str">
        <f t="shared" si="35"/>
        <v>Turks and Caicos Islands</v>
      </c>
      <c r="E569" s="154" t="s">
        <v>216</v>
      </c>
      <c r="F569" s="157">
        <v>160</v>
      </c>
      <c r="G569" s="157" t="s">
        <v>637</v>
      </c>
      <c r="H569" s="157">
        <v>11</v>
      </c>
      <c r="I569" s="157">
        <v>2010</v>
      </c>
      <c r="J569" s="157" t="s">
        <v>6</v>
      </c>
    </row>
    <row r="570" spans="1:10">
      <c r="A570" s="166" t="str">
        <f t="shared" si="32"/>
        <v>Puerto Rico, Education</v>
      </c>
      <c r="B570" s="154" t="str">
        <f t="shared" si="35"/>
        <v>PR</v>
      </c>
      <c r="C570" s="154" t="str">
        <f t="shared" si="35"/>
        <v>630</v>
      </c>
      <c r="D570" s="155" t="str">
        <f t="shared" si="35"/>
        <v>Puerto Rico</v>
      </c>
      <c r="E570" s="154" t="s">
        <v>216</v>
      </c>
      <c r="F570" s="157">
        <v>130</v>
      </c>
      <c r="G570" s="157" t="s">
        <v>637</v>
      </c>
      <c r="H570" s="157">
        <v>10</v>
      </c>
      <c r="I570" s="157">
        <v>2010</v>
      </c>
      <c r="J570" s="157" t="s">
        <v>6</v>
      </c>
    </row>
    <row r="571" spans="1:10">
      <c r="A571" s="166" t="str">
        <f t="shared" si="32"/>
        <v>Czech Republic, Education</v>
      </c>
      <c r="B571" s="154" t="str">
        <f t="shared" si="35"/>
        <v>CZ</v>
      </c>
      <c r="C571" s="154" t="str">
        <f t="shared" si="35"/>
        <v>203</v>
      </c>
      <c r="D571" s="155" t="str">
        <f t="shared" si="35"/>
        <v>Czech Republic</v>
      </c>
      <c r="E571" s="154" t="s">
        <v>216</v>
      </c>
      <c r="F571" s="157">
        <v>178</v>
      </c>
      <c r="G571" s="157" t="s">
        <v>637</v>
      </c>
      <c r="H571" s="157">
        <v>12</v>
      </c>
      <c r="I571" s="157">
        <v>2010</v>
      </c>
      <c r="J571" s="157" t="s">
        <v>5</v>
      </c>
    </row>
    <row r="572" spans="1:10">
      <c r="A572" s="166" t="str">
        <f t="shared" si="32"/>
        <v>Singapore, Education</v>
      </c>
      <c r="B572" s="154" t="str">
        <f t="shared" si="35"/>
        <v>SG</v>
      </c>
      <c r="C572" s="154" t="str">
        <f t="shared" si="35"/>
        <v>702</v>
      </c>
      <c r="D572" s="155" t="str">
        <f t="shared" si="35"/>
        <v>Singapore</v>
      </c>
      <c r="E572" s="154" t="s">
        <v>216</v>
      </c>
      <c r="F572" s="157">
        <v>130</v>
      </c>
      <c r="G572" s="157" t="s">
        <v>637</v>
      </c>
      <c r="H572" s="157">
        <v>10</v>
      </c>
      <c r="I572" s="157">
        <v>2010</v>
      </c>
      <c r="J572" s="157" t="s">
        <v>5</v>
      </c>
    </row>
    <row r="573" spans="1:10">
      <c r="A573" s="166" t="str">
        <f t="shared" si="32"/>
        <v>Israel, Education</v>
      </c>
      <c r="B573" s="154" t="str">
        <f t="shared" ref="B573:D588" si="36">B373</f>
        <v>IL</v>
      </c>
      <c r="C573" s="154" t="str">
        <f t="shared" si="36"/>
        <v>376</v>
      </c>
      <c r="D573" s="155" t="str">
        <f t="shared" si="36"/>
        <v>Israel</v>
      </c>
      <c r="E573" s="154" t="s">
        <v>216</v>
      </c>
      <c r="F573" s="157">
        <v>178</v>
      </c>
      <c r="G573" s="157" t="s">
        <v>637</v>
      </c>
      <c r="H573" s="157">
        <v>12</v>
      </c>
      <c r="I573" s="157">
        <v>2010</v>
      </c>
      <c r="J573" s="157" t="s">
        <v>5</v>
      </c>
    </row>
    <row r="574" spans="1:10">
      <c r="A574" s="166" t="str">
        <f t="shared" si="32"/>
        <v>Greenland, Education</v>
      </c>
      <c r="B574" s="154" t="str">
        <f t="shared" si="36"/>
        <v>GL</v>
      </c>
      <c r="C574" s="154" t="str">
        <f t="shared" si="36"/>
        <v>304</v>
      </c>
      <c r="D574" s="155" t="str">
        <f t="shared" si="36"/>
        <v>Greenland</v>
      </c>
      <c r="E574" s="154" t="s">
        <v>216</v>
      </c>
      <c r="F574" s="157">
        <v>160</v>
      </c>
      <c r="G574" s="157" t="s">
        <v>637</v>
      </c>
      <c r="H574" s="157">
        <v>11</v>
      </c>
      <c r="I574" s="157">
        <v>2010</v>
      </c>
      <c r="J574" s="157" t="s">
        <v>6</v>
      </c>
    </row>
    <row r="575" spans="1:10">
      <c r="A575" s="166" t="str">
        <f t="shared" si="32"/>
        <v>New Caledonia, Education</v>
      </c>
      <c r="B575" s="154" t="str">
        <f t="shared" si="36"/>
        <v>NC</v>
      </c>
      <c r="C575" s="154" t="str">
        <f t="shared" si="36"/>
        <v>540</v>
      </c>
      <c r="D575" s="155" t="str">
        <f t="shared" si="36"/>
        <v>New Caledonia</v>
      </c>
      <c r="E575" s="154" t="s">
        <v>216</v>
      </c>
      <c r="F575" s="157">
        <v>160</v>
      </c>
      <c r="G575" s="157" t="s">
        <v>637</v>
      </c>
      <c r="H575" s="157">
        <v>11</v>
      </c>
      <c r="I575" s="157">
        <v>2010</v>
      </c>
      <c r="J575" s="157" t="s">
        <v>6</v>
      </c>
    </row>
    <row r="576" spans="1:10">
      <c r="A576" s="166" t="str">
        <f t="shared" si="32"/>
        <v>San Marino, Education</v>
      </c>
      <c r="B576" s="154" t="str">
        <f t="shared" si="36"/>
        <v>SM</v>
      </c>
      <c r="C576" s="154" t="str">
        <f t="shared" si="36"/>
        <v>674</v>
      </c>
      <c r="D576" s="155" t="str">
        <f t="shared" si="36"/>
        <v>San Marino</v>
      </c>
      <c r="E576" s="154" t="s">
        <v>216</v>
      </c>
      <c r="F576" s="157">
        <v>160</v>
      </c>
      <c r="G576" s="157" t="s">
        <v>637</v>
      </c>
      <c r="H576" s="157">
        <v>11</v>
      </c>
      <c r="I576" s="157">
        <v>2010</v>
      </c>
      <c r="J576" s="157" t="s">
        <v>6</v>
      </c>
    </row>
    <row r="577" spans="1:10">
      <c r="A577" s="166" t="str">
        <f t="shared" si="32"/>
        <v>Cyprus, Education</v>
      </c>
      <c r="B577" s="154" t="str">
        <f t="shared" si="36"/>
        <v>CY</v>
      </c>
      <c r="C577" s="154" t="str">
        <f t="shared" si="36"/>
        <v>196</v>
      </c>
      <c r="D577" s="155" t="str">
        <f t="shared" si="36"/>
        <v>Cyprus</v>
      </c>
      <c r="E577" s="154" t="s">
        <v>216</v>
      </c>
      <c r="F577" s="157">
        <v>130</v>
      </c>
      <c r="G577" s="157" t="s">
        <v>637</v>
      </c>
      <c r="H577" s="157">
        <v>10</v>
      </c>
      <c r="I577" s="157">
        <v>2010</v>
      </c>
      <c r="J577" s="157" t="s">
        <v>5</v>
      </c>
    </row>
    <row r="578" spans="1:10">
      <c r="A578" s="166" t="str">
        <f t="shared" si="32"/>
        <v>Italy, Education</v>
      </c>
      <c r="B578" s="154" t="str">
        <f t="shared" si="36"/>
        <v>IT</v>
      </c>
      <c r="C578" s="154" t="str">
        <f t="shared" si="36"/>
        <v>380</v>
      </c>
      <c r="D578" s="155" t="str">
        <f t="shared" si="36"/>
        <v>Italy</v>
      </c>
      <c r="E578" s="154" t="s">
        <v>216</v>
      </c>
      <c r="F578" s="157">
        <v>130</v>
      </c>
      <c r="G578" s="157" t="s">
        <v>637</v>
      </c>
      <c r="H578" s="157">
        <v>10</v>
      </c>
      <c r="I578" s="157">
        <v>2010</v>
      </c>
      <c r="J578" s="157" t="s">
        <v>5</v>
      </c>
    </row>
    <row r="579" spans="1:10">
      <c r="A579" s="166" t="str">
        <f t="shared" si="32"/>
        <v>Andorra, Education</v>
      </c>
      <c r="B579" s="154" t="str">
        <f t="shared" si="36"/>
        <v>AD</v>
      </c>
      <c r="C579" s="154" t="str">
        <f t="shared" si="36"/>
        <v>020</v>
      </c>
      <c r="D579" s="155" t="str">
        <f t="shared" si="36"/>
        <v>Andorra</v>
      </c>
      <c r="E579" s="154" t="s">
        <v>216</v>
      </c>
      <c r="F579" s="157">
        <v>130</v>
      </c>
      <c r="G579" s="157" t="s">
        <v>637</v>
      </c>
      <c r="H579" s="157">
        <v>10</v>
      </c>
      <c r="I579" s="157">
        <v>2010</v>
      </c>
      <c r="J579" s="157" t="s">
        <v>5</v>
      </c>
    </row>
    <row r="580" spans="1:10">
      <c r="A580" s="166" t="str">
        <f t="shared" si="32"/>
        <v>Slovenia, Education</v>
      </c>
      <c r="B580" s="154" t="str">
        <f t="shared" si="36"/>
        <v>SI</v>
      </c>
      <c r="C580" s="154" t="str">
        <f t="shared" si="36"/>
        <v>705</v>
      </c>
      <c r="D580" s="155" t="str">
        <f t="shared" si="36"/>
        <v>Slovenia</v>
      </c>
      <c r="E580" s="154" t="s">
        <v>216</v>
      </c>
      <c r="F580" s="157">
        <v>178</v>
      </c>
      <c r="G580" s="157" t="s">
        <v>637</v>
      </c>
      <c r="H580" s="157">
        <v>12</v>
      </c>
      <c r="I580" s="157">
        <v>2010</v>
      </c>
      <c r="J580" s="157" t="s">
        <v>5</v>
      </c>
    </row>
    <row r="581" spans="1:10">
      <c r="A581" s="166" t="str">
        <f t="shared" si="32"/>
        <v>Republic of Korea, Education</v>
      </c>
      <c r="B581" s="154" t="str">
        <f t="shared" si="36"/>
        <v>KR</v>
      </c>
      <c r="C581" s="154" t="str">
        <f t="shared" si="36"/>
        <v>410</v>
      </c>
      <c r="D581" s="155" t="str">
        <f t="shared" si="36"/>
        <v>Republic of Korea</v>
      </c>
      <c r="E581" s="154" t="s">
        <v>216</v>
      </c>
      <c r="F581" s="157">
        <v>178</v>
      </c>
      <c r="G581" s="157" t="s">
        <v>637</v>
      </c>
      <c r="H581" s="157">
        <v>12</v>
      </c>
      <c r="I581" s="157">
        <v>2010</v>
      </c>
      <c r="J581" s="157" t="s">
        <v>5</v>
      </c>
    </row>
    <row r="582" spans="1:10">
      <c r="A582" s="166" t="str">
        <f t="shared" ref="A582:A645" si="37">D582&amp;", "&amp;E582</f>
        <v>France, Education</v>
      </c>
      <c r="B582" s="154" t="str">
        <f t="shared" si="36"/>
        <v>FR</v>
      </c>
      <c r="C582" s="154" t="str">
        <f t="shared" si="36"/>
        <v>250</v>
      </c>
      <c r="D582" s="155" t="str">
        <f t="shared" si="36"/>
        <v>France</v>
      </c>
      <c r="E582" s="154" t="s">
        <v>216</v>
      </c>
      <c r="F582" s="157">
        <v>160</v>
      </c>
      <c r="G582" s="157" t="s">
        <v>637</v>
      </c>
      <c r="H582" s="157">
        <v>11</v>
      </c>
      <c r="I582" s="157">
        <v>2010</v>
      </c>
      <c r="J582" s="157" t="s">
        <v>5</v>
      </c>
    </row>
    <row r="583" spans="1:10">
      <c r="A583" s="166" t="str">
        <f t="shared" si="37"/>
        <v>Cayman Islands, Education</v>
      </c>
      <c r="B583" s="154" t="str">
        <f t="shared" si="36"/>
        <v>KY</v>
      </c>
      <c r="C583" s="154" t="str">
        <f t="shared" si="36"/>
        <v>136</v>
      </c>
      <c r="D583" s="155" t="str">
        <f t="shared" si="36"/>
        <v>Cayman Islands</v>
      </c>
      <c r="E583" s="154" t="s">
        <v>216</v>
      </c>
      <c r="F583" s="157">
        <v>160</v>
      </c>
      <c r="G583" s="157" t="s">
        <v>637</v>
      </c>
      <c r="H583" s="157">
        <v>11</v>
      </c>
      <c r="I583" s="157">
        <v>2010</v>
      </c>
      <c r="J583" s="157" t="s">
        <v>6</v>
      </c>
    </row>
    <row r="584" spans="1:10">
      <c r="A584" s="166" t="str">
        <f t="shared" si="37"/>
        <v>Belgium, Education</v>
      </c>
      <c r="B584" s="154" t="str">
        <f t="shared" si="36"/>
        <v>BE</v>
      </c>
      <c r="C584" s="154" t="str">
        <f t="shared" si="36"/>
        <v>056</v>
      </c>
      <c r="D584" s="155" t="str">
        <f t="shared" si="36"/>
        <v>Belgium</v>
      </c>
      <c r="E584" s="154" t="s">
        <v>216</v>
      </c>
      <c r="F584" s="157">
        <v>160</v>
      </c>
      <c r="G584" s="157" t="s">
        <v>637</v>
      </c>
      <c r="H584" s="157">
        <v>11</v>
      </c>
      <c r="I584" s="157">
        <v>2010</v>
      </c>
      <c r="J584" s="157" t="s">
        <v>5</v>
      </c>
    </row>
    <row r="585" spans="1:10">
      <c r="A585" s="166" t="str">
        <f t="shared" si="37"/>
        <v>United Kingdom of Great Britain and Northern Ireland, Education</v>
      </c>
      <c r="B585" s="154" t="str">
        <f t="shared" si="36"/>
        <v>GB</v>
      </c>
      <c r="C585" s="154" t="str">
        <f t="shared" si="36"/>
        <v>826</v>
      </c>
      <c r="D585" s="155" t="str">
        <f t="shared" si="36"/>
        <v>United Kingdom of Great Britain and Northern Ireland</v>
      </c>
      <c r="E585" s="154" t="s">
        <v>216</v>
      </c>
      <c r="F585" s="157">
        <v>107</v>
      </c>
      <c r="G585" s="157" t="s">
        <v>637</v>
      </c>
      <c r="H585" s="157">
        <v>9</v>
      </c>
      <c r="I585" s="157">
        <v>2010</v>
      </c>
      <c r="J585" s="157" t="s">
        <v>5</v>
      </c>
    </row>
    <row r="586" spans="1:10">
      <c r="A586" s="166" t="str">
        <f t="shared" si="37"/>
        <v>Luxembourg, Education</v>
      </c>
      <c r="B586" s="154" t="str">
        <f t="shared" si="36"/>
        <v>LU</v>
      </c>
      <c r="C586" s="154" t="str">
        <f t="shared" si="36"/>
        <v>442</v>
      </c>
      <c r="D586" s="155" t="str">
        <f t="shared" si="36"/>
        <v>Luxembourg</v>
      </c>
      <c r="E586" s="154" t="s">
        <v>216</v>
      </c>
      <c r="F586" s="157">
        <v>130</v>
      </c>
      <c r="G586" s="157" t="s">
        <v>637</v>
      </c>
      <c r="H586" s="157">
        <v>10</v>
      </c>
      <c r="I586" s="157">
        <v>2010</v>
      </c>
      <c r="J586" s="157" t="s">
        <v>5</v>
      </c>
    </row>
    <row r="587" spans="1:10">
      <c r="A587" s="166" t="str">
        <f t="shared" si="37"/>
        <v>Japan, Education</v>
      </c>
      <c r="B587" s="154" t="str">
        <f t="shared" si="36"/>
        <v>JP</v>
      </c>
      <c r="C587" s="154" t="str">
        <f t="shared" si="36"/>
        <v>392</v>
      </c>
      <c r="D587" s="155" t="str">
        <f t="shared" si="36"/>
        <v>Japan</v>
      </c>
      <c r="E587" s="154" t="s">
        <v>216</v>
      </c>
      <c r="F587" s="157">
        <v>178</v>
      </c>
      <c r="G587" s="157" t="s">
        <v>637</v>
      </c>
      <c r="H587" s="157">
        <v>12</v>
      </c>
      <c r="I587" s="157">
        <v>2010</v>
      </c>
      <c r="J587" s="157" t="s">
        <v>5</v>
      </c>
    </row>
    <row r="588" spans="1:10">
      <c r="A588" s="166" t="str">
        <f t="shared" si="37"/>
        <v>Iceland, Education</v>
      </c>
      <c r="B588" s="154" t="str">
        <f t="shared" si="36"/>
        <v>IS</v>
      </c>
      <c r="C588" s="154" t="str">
        <f t="shared" si="36"/>
        <v>352</v>
      </c>
      <c r="D588" s="155" t="str">
        <f t="shared" si="36"/>
        <v>Iceland</v>
      </c>
      <c r="E588" s="154" t="s">
        <v>216</v>
      </c>
      <c r="F588" s="157">
        <v>130</v>
      </c>
      <c r="G588" s="157" t="s">
        <v>637</v>
      </c>
      <c r="H588" s="157">
        <v>10</v>
      </c>
      <c r="I588" s="157">
        <v>2010</v>
      </c>
      <c r="J588" s="157" t="s">
        <v>5</v>
      </c>
    </row>
    <row r="589" spans="1:10">
      <c r="A589" s="166" t="str">
        <f t="shared" si="37"/>
        <v>Finland, Education</v>
      </c>
      <c r="B589" s="154" t="str">
        <f t="shared" ref="B589:D604" si="38">B389</f>
        <v>FI</v>
      </c>
      <c r="C589" s="154" t="str">
        <f t="shared" si="38"/>
        <v>246</v>
      </c>
      <c r="D589" s="155" t="str">
        <f t="shared" si="38"/>
        <v>Finland</v>
      </c>
      <c r="E589" s="154" t="s">
        <v>216</v>
      </c>
      <c r="F589" s="157">
        <v>130</v>
      </c>
      <c r="G589" s="157" t="s">
        <v>637</v>
      </c>
      <c r="H589" s="157">
        <v>10</v>
      </c>
      <c r="I589" s="157">
        <v>2010</v>
      </c>
      <c r="J589" s="157" t="s">
        <v>5</v>
      </c>
    </row>
    <row r="590" spans="1:10">
      <c r="A590" s="166" t="str">
        <f t="shared" si="37"/>
        <v>Liechtenstein, Education</v>
      </c>
      <c r="B590" s="154" t="str">
        <f t="shared" si="38"/>
        <v>LI</v>
      </c>
      <c r="C590" s="154" t="str">
        <f t="shared" si="38"/>
        <v>438</v>
      </c>
      <c r="D590" s="155" t="str">
        <f t="shared" si="38"/>
        <v>Liechtenstein</v>
      </c>
      <c r="E590" s="154" t="s">
        <v>216</v>
      </c>
      <c r="F590" s="157">
        <v>130</v>
      </c>
      <c r="G590" s="157" t="s">
        <v>637</v>
      </c>
      <c r="H590" s="157">
        <v>10</v>
      </c>
      <c r="I590" s="157">
        <v>2010</v>
      </c>
      <c r="J590" s="157" t="s">
        <v>5</v>
      </c>
    </row>
    <row r="591" spans="1:10">
      <c r="A591" s="166" t="str">
        <f t="shared" si="37"/>
        <v>Ireland, Education</v>
      </c>
      <c r="B591" s="154" t="str">
        <f t="shared" si="38"/>
        <v>IE</v>
      </c>
      <c r="C591" s="154" t="str">
        <f t="shared" si="38"/>
        <v>372</v>
      </c>
      <c r="D591" s="155" t="str">
        <f t="shared" si="38"/>
        <v>Ireland</v>
      </c>
      <c r="E591" s="154" t="s">
        <v>216</v>
      </c>
      <c r="F591" s="157">
        <v>178</v>
      </c>
      <c r="G591" s="157" t="s">
        <v>637</v>
      </c>
      <c r="H591" s="157">
        <v>12</v>
      </c>
      <c r="I591" s="157">
        <v>2010</v>
      </c>
      <c r="J591" s="157" t="s">
        <v>5</v>
      </c>
    </row>
    <row r="592" spans="1:10">
      <c r="A592" s="166" t="str">
        <f t="shared" si="37"/>
        <v>Bermuda, Education</v>
      </c>
      <c r="B592" s="154" t="str">
        <f t="shared" si="38"/>
        <v>BM</v>
      </c>
      <c r="C592" s="154" t="str">
        <f t="shared" si="38"/>
        <v>060</v>
      </c>
      <c r="D592" s="155" t="str">
        <f t="shared" si="38"/>
        <v>Bermuda</v>
      </c>
      <c r="E592" s="154" t="s">
        <v>216</v>
      </c>
      <c r="F592" s="157">
        <v>178</v>
      </c>
      <c r="G592" s="157" t="s">
        <v>637</v>
      </c>
      <c r="H592" s="157">
        <v>12</v>
      </c>
      <c r="I592" s="157">
        <v>2010</v>
      </c>
      <c r="J592" s="157" t="s">
        <v>6</v>
      </c>
    </row>
    <row r="593" spans="1:10">
      <c r="A593" s="166" t="str">
        <f t="shared" si="37"/>
        <v>United States of America, Education</v>
      </c>
      <c r="B593" s="154" t="str">
        <f t="shared" si="38"/>
        <v>US</v>
      </c>
      <c r="C593" s="154" t="str">
        <f t="shared" si="38"/>
        <v>840</v>
      </c>
      <c r="D593" s="155" t="str">
        <f t="shared" si="38"/>
        <v>United States of America</v>
      </c>
      <c r="E593" s="154" t="s">
        <v>216</v>
      </c>
      <c r="F593" s="157">
        <v>197</v>
      </c>
      <c r="G593" s="157" t="s">
        <v>637</v>
      </c>
      <c r="H593" s="157">
        <v>13</v>
      </c>
      <c r="I593" s="157">
        <v>2010</v>
      </c>
      <c r="J593" s="157" t="s">
        <v>5</v>
      </c>
    </row>
    <row r="594" spans="1:10">
      <c r="A594" s="166" t="str">
        <f t="shared" si="37"/>
        <v>Germany, Education</v>
      </c>
      <c r="B594" s="154" t="str">
        <f t="shared" si="38"/>
        <v>DE</v>
      </c>
      <c r="C594" s="154" t="str">
        <f t="shared" si="38"/>
        <v>276</v>
      </c>
      <c r="D594" s="155" t="str">
        <f t="shared" si="38"/>
        <v>Germany</v>
      </c>
      <c r="E594" s="154" t="s">
        <v>216</v>
      </c>
      <c r="F594" s="157">
        <v>178</v>
      </c>
      <c r="G594" s="157" t="s">
        <v>637</v>
      </c>
      <c r="H594" s="157">
        <v>12</v>
      </c>
      <c r="I594" s="157">
        <v>2010</v>
      </c>
      <c r="J594" s="157" t="s">
        <v>5</v>
      </c>
    </row>
    <row r="595" spans="1:10">
      <c r="A595" s="166" t="str">
        <f t="shared" si="37"/>
        <v>Austria, Education</v>
      </c>
      <c r="B595" s="154" t="str">
        <f t="shared" si="38"/>
        <v>AT</v>
      </c>
      <c r="C595" s="154" t="str">
        <f t="shared" si="38"/>
        <v>040</v>
      </c>
      <c r="D595" s="155" t="str">
        <f t="shared" si="38"/>
        <v>Austria</v>
      </c>
      <c r="E595" s="154" t="s">
        <v>216</v>
      </c>
      <c r="F595" s="157">
        <v>160</v>
      </c>
      <c r="G595" s="157" t="s">
        <v>637</v>
      </c>
      <c r="H595" s="157">
        <v>11</v>
      </c>
      <c r="I595" s="157">
        <v>2010</v>
      </c>
      <c r="J595" s="157" t="s">
        <v>5</v>
      </c>
    </row>
    <row r="596" spans="1:10">
      <c r="A596" s="166" t="str">
        <f t="shared" si="37"/>
        <v>Canada, Education</v>
      </c>
      <c r="B596" s="154" t="str">
        <f t="shared" si="38"/>
        <v>CA</v>
      </c>
      <c r="C596" s="154" t="str">
        <f t="shared" si="38"/>
        <v>124</v>
      </c>
      <c r="D596" s="155" t="str">
        <f t="shared" si="38"/>
        <v>Canada</v>
      </c>
      <c r="E596" s="154" t="s">
        <v>216</v>
      </c>
      <c r="F596" s="157">
        <v>178</v>
      </c>
      <c r="G596" s="157" t="s">
        <v>637</v>
      </c>
      <c r="H596" s="157">
        <v>12</v>
      </c>
      <c r="I596" s="157">
        <v>2010</v>
      </c>
      <c r="J596" s="157" t="s">
        <v>5</v>
      </c>
    </row>
    <row r="597" spans="1:10">
      <c r="A597" s="166" t="str">
        <f t="shared" si="37"/>
        <v>Monaco, Education</v>
      </c>
      <c r="B597" s="154" t="str">
        <f t="shared" si="38"/>
        <v>MC</v>
      </c>
      <c r="C597" s="154" t="str">
        <f t="shared" si="38"/>
        <v>492</v>
      </c>
      <c r="D597" s="155" t="str">
        <f t="shared" si="38"/>
        <v>Monaco</v>
      </c>
      <c r="E597" s="154" t="s">
        <v>216</v>
      </c>
      <c r="F597" s="157">
        <v>197</v>
      </c>
      <c r="G597" s="157" t="s">
        <v>637</v>
      </c>
      <c r="H597" s="157">
        <v>13</v>
      </c>
      <c r="I597" s="157">
        <v>2010</v>
      </c>
      <c r="J597" s="157" t="s">
        <v>6</v>
      </c>
    </row>
    <row r="598" spans="1:10">
      <c r="A598" s="166" t="str">
        <f t="shared" si="37"/>
        <v>Denmark, Education</v>
      </c>
      <c r="B598" s="154" t="str">
        <f t="shared" si="38"/>
        <v>DK</v>
      </c>
      <c r="C598" s="154" t="str">
        <f t="shared" si="38"/>
        <v>208</v>
      </c>
      <c r="D598" s="155" t="str">
        <f t="shared" si="38"/>
        <v>Denmark</v>
      </c>
      <c r="E598" s="154" t="s">
        <v>216</v>
      </c>
      <c r="F598" s="157">
        <v>160</v>
      </c>
      <c r="G598" s="157" t="s">
        <v>637</v>
      </c>
      <c r="H598" s="157">
        <v>11</v>
      </c>
      <c r="I598" s="157">
        <v>2010</v>
      </c>
      <c r="J598" s="157" t="s">
        <v>5</v>
      </c>
    </row>
    <row r="599" spans="1:10">
      <c r="A599" s="166" t="str">
        <f t="shared" si="37"/>
        <v>Sweden, Education</v>
      </c>
      <c r="B599" s="154" t="str">
        <f t="shared" si="38"/>
        <v>SE</v>
      </c>
      <c r="C599" s="154" t="str">
        <f t="shared" si="38"/>
        <v>752</v>
      </c>
      <c r="D599" s="155" t="str">
        <f t="shared" si="38"/>
        <v>Sweden</v>
      </c>
      <c r="E599" s="154" t="s">
        <v>216</v>
      </c>
      <c r="F599" s="157">
        <v>178</v>
      </c>
      <c r="G599" s="157" t="s">
        <v>637</v>
      </c>
      <c r="H599" s="157">
        <v>12</v>
      </c>
      <c r="I599" s="157">
        <v>2010</v>
      </c>
      <c r="J599" s="157" t="s">
        <v>5</v>
      </c>
    </row>
    <row r="600" spans="1:10">
      <c r="A600" s="166" t="str">
        <f t="shared" si="37"/>
        <v>Australia, Education</v>
      </c>
      <c r="B600" s="154" t="str">
        <f t="shared" si="38"/>
        <v>AU</v>
      </c>
      <c r="C600" s="154" t="str">
        <f t="shared" si="38"/>
        <v>036</v>
      </c>
      <c r="D600" s="155" t="str">
        <f t="shared" si="38"/>
        <v>Australia</v>
      </c>
      <c r="E600" s="154" t="s">
        <v>216</v>
      </c>
      <c r="F600" s="157">
        <v>178</v>
      </c>
      <c r="G600" s="157" t="s">
        <v>637</v>
      </c>
      <c r="H600" s="157">
        <v>12</v>
      </c>
      <c r="I600" s="157">
        <v>2010</v>
      </c>
      <c r="J600" s="157" t="s">
        <v>5</v>
      </c>
    </row>
    <row r="601" spans="1:10">
      <c r="A601" s="166" t="str">
        <f t="shared" si="37"/>
        <v>Netherlands, Education</v>
      </c>
      <c r="B601" s="154" t="str">
        <f t="shared" si="38"/>
        <v>NL</v>
      </c>
      <c r="C601" s="154" t="str">
        <f t="shared" si="38"/>
        <v>528</v>
      </c>
      <c r="D601" s="155" t="str">
        <f t="shared" si="38"/>
        <v>Netherlands</v>
      </c>
      <c r="E601" s="154" t="s">
        <v>216</v>
      </c>
      <c r="F601" s="157">
        <v>178</v>
      </c>
      <c r="G601" s="157" t="s">
        <v>637</v>
      </c>
      <c r="H601" s="157">
        <v>12</v>
      </c>
      <c r="I601" s="157">
        <v>2010</v>
      </c>
      <c r="J601" s="157" t="s">
        <v>5</v>
      </c>
    </row>
    <row r="602" spans="1:10">
      <c r="A602" s="166" t="str">
        <f t="shared" si="37"/>
        <v>New Zealand, Education</v>
      </c>
      <c r="B602" s="154" t="str">
        <f t="shared" si="38"/>
        <v>NZ</v>
      </c>
      <c r="C602" s="154" t="str">
        <f t="shared" si="38"/>
        <v>554</v>
      </c>
      <c r="D602" s="155" t="str">
        <f t="shared" si="38"/>
        <v>New Zealand</v>
      </c>
      <c r="E602" s="154" t="s">
        <v>216</v>
      </c>
      <c r="F602" s="157">
        <v>197</v>
      </c>
      <c r="G602" s="157" t="s">
        <v>637</v>
      </c>
      <c r="H602" s="157">
        <v>13</v>
      </c>
      <c r="I602" s="157">
        <v>2010</v>
      </c>
      <c r="J602" s="157" t="s">
        <v>5</v>
      </c>
    </row>
    <row r="603" spans="1:10">
      <c r="A603" s="166" t="str">
        <f t="shared" si="37"/>
        <v>Switzerland, Education</v>
      </c>
      <c r="B603" s="154" t="str">
        <f t="shared" si="38"/>
        <v>CH</v>
      </c>
      <c r="C603" s="154" t="str">
        <f t="shared" si="38"/>
        <v>756</v>
      </c>
      <c r="D603" s="155" t="str">
        <f t="shared" si="38"/>
        <v>Switzerland</v>
      </c>
      <c r="E603" s="154" t="s">
        <v>216</v>
      </c>
      <c r="F603" s="157">
        <v>160</v>
      </c>
      <c r="G603" s="157" t="s">
        <v>637</v>
      </c>
      <c r="H603" s="157">
        <v>11</v>
      </c>
      <c r="I603" s="157">
        <v>2010</v>
      </c>
      <c r="J603" s="157" t="s">
        <v>5</v>
      </c>
    </row>
    <row r="604" spans="1:10">
      <c r="A604" s="166" t="str">
        <f t="shared" si="37"/>
        <v>Norway, Education</v>
      </c>
      <c r="B604" s="154" t="str">
        <f t="shared" si="38"/>
        <v>NO</v>
      </c>
      <c r="C604" s="154" t="str">
        <f t="shared" si="38"/>
        <v>578</v>
      </c>
      <c r="D604" s="155" t="str">
        <f t="shared" si="38"/>
        <v>Norway</v>
      </c>
      <c r="E604" s="154" t="s">
        <v>216</v>
      </c>
      <c r="F604" s="157">
        <v>197</v>
      </c>
      <c r="G604" s="157" t="s">
        <v>637</v>
      </c>
      <c r="H604" s="157">
        <v>13</v>
      </c>
      <c r="I604" s="157">
        <v>2010</v>
      </c>
      <c r="J604" s="157" t="s">
        <v>5</v>
      </c>
    </row>
    <row r="605" spans="1:10">
      <c r="A605" s="166" t="str">
        <f t="shared" si="37"/>
        <v>Somalia, Water supply and sanitation</v>
      </c>
      <c r="B605" s="154" t="str">
        <f t="shared" ref="B605:D620" si="39">B405</f>
        <v>SO</v>
      </c>
      <c r="C605" s="154" t="str">
        <f t="shared" si="39"/>
        <v>706</v>
      </c>
      <c r="D605" s="155" t="str">
        <f t="shared" si="39"/>
        <v>Somalia</v>
      </c>
      <c r="E605" s="154" t="s">
        <v>639</v>
      </c>
      <c r="F605" s="157">
        <v>1</v>
      </c>
      <c r="G605" s="157" t="s">
        <v>1316</v>
      </c>
      <c r="H605" s="157">
        <v>26</v>
      </c>
      <c r="I605" s="157">
        <v>2010</v>
      </c>
      <c r="J605" s="157" t="s">
        <v>5</v>
      </c>
    </row>
    <row r="606" spans="1:10">
      <c r="A606" s="166" t="str">
        <f t="shared" si="37"/>
        <v>Democratic Republic of the Congo, Water supply and sanitation</v>
      </c>
      <c r="B606" s="154" t="str">
        <f t="shared" si="39"/>
        <v>CD</v>
      </c>
      <c r="C606" s="154" t="str">
        <f t="shared" si="39"/>
        <v>180</v>
      </c>
      <c r="D606" s="155" t="str">
        <f t="shared" si="39"/>
        <v>Democratic Republic of the Congo</v>
      </c>
      <c r="E606" s="154" t="s">
        <v>639</v>
      </c>
      <c r="F606" s="157">
        <v>9</v>
      </c>
      <c r="G606" s="157" t="s">
        <v>1316</v>
      </c>
      <c r="H606" s="157">
        <v>35</v>
      </c>
      <c r="I606" s="157">
        <v>2010</v>
      </c>
      <c r="J606" s="157" t="s">
        <v>5</v>
      </c>
    </row>
    <row r="607" spans="1:10">
      <c r="A607" s="166" t="str">
        <f t="shared" si="37"/>
        <v>Eritrea, Water supply and sanitation</v>
      </c>
      <c r="B607" s="154" t="str">
        <f t="shared" si="39"/>
        <v>ER</v>
      </c>
      <c r="C607" s="154" t="str">
        <f t="shared" si="39"/>
        <v>232</v>
      </c>
      <c r="D607" s="155" t="str">
        <f t="shared" si="39"/>
        <v>Eritrea</v>
      </c>
      <c r="E607" s="154" t="s">
        <v>639</v>
      </c>
      <c r="F607" s="157">
        <v>11</v>
      </c>
      <c r="G607" s="157" t="s">
        <v>1316</v>
      </c>
      <c r="H607" s="157">
        <v>38</v>
      </c>
      <c r="I607" s="157">
        <v>2010</v>
      </c>
      <c r="J607" s="157" t="s">
        <v>5</v>
      </c>
    </row>
    <row r="608" spans="1:10">
      <c r="A608" s="166" t="str">
        <f t="shared" si="37"/>
        <v>Chad, Water supply and sanitation</v>
      </c>
      <c r="B608" s="154" t="str">
        <f t="shared" si="39"/>
        <v>TD</v>
      </c>
      <c r="C608" s="154" t="str">
        <f t="shared" si="39"/>
        <v>148</v>
      </c>
      <c r="D608" s="155" t="str">
        <f t="shared" si="39"/>
        <v>Chad</v>
      </c>
      <c r="E608" s="154" t="s">
        <v>639</v>
      </c>
      <c r="F608" s="157">
        <v>4</v>
      </c>
      <c r="G608" s="157" t="s">
        <v>1316</v>
      </c>
      <c r="H608" s="157">
        <v>32</v>
      </c>
      <c r="I608" s="157">
        <v>2010</v>
      </c>
      <c r="J608" s="157" t="s">
        <v>5</v>
      </c>
    </row>
    <row r="609" spans="1:10">
      <c r="A609" s="166" t="str">
        <f t="shared" si="37"/>
        <v>Burundi, Water supply and sanitation</v>
      </c>
      <c r="B609" s="154" t="str">
        <f t="shared" si="39"/>
        <v>BI</v>
      </c>
      <c r="C609" s="154" t="str">
        <f t="shared" si="39"/>
        <v>108</v>
      </c>
      <c r="D609" s="155" t="str">
        <f t="shared" si="39"/>
        <v>Burundi</v>
      </c>
      <c r="E609" s="154" t="s">
        <v>639</v>
      </c>
      <c r="F609" s="157">
        <v>38</v>
      </c>
      <c r="G609" s="157" t="s">
        <v>1316</v>
      </c>
      <c r="H609" s="157">
        <v>59</v>
      </c>
      <c r="I609" s="157">
        <v>2010</v>
      </c>
      <c r="J609" s="157" t="s">
        <v>5</v>
      </c>
    </row>
    <row r="610" spans="1:10">
      <c r="A610" s="166" t="str">
        <f t="shared" si="37"/>
        <v>Guinea-Bissau, Water supply and sanitation</v>
      </c>
      <c r="B610" s="154" t="str">
        <f t="shared" si="39"/>
        <v>GW</v>
      </c>
      <c r="C610" s="154" t="str">
        <f t="shared" si="39"/>
        <v>624</v>
      </c>
      <c r="D610" s="155" t="str">
        <f t="shared" si="39"/>
        <v>Guinea-Bissau</v>
      </c>
      <c r="E610" s="154" t="s">
        <v>639</v>
      </c>
      <c r="F610" s="157">
        <v>13</v>
      </c>
      <c r="G610" s="157" t="s">
        <v>1316</v>
      </c>
      <c r="H610" s="157">
        <v>42</v>
      </c>
      <c r="I610" s="157">
        <v>2010</v>
      </c>
      <c r="J610" s="157" t="s">
        <v>5</v>
      </c>
    </row>
    <row r="611" spans="1:10">
      <c r="A611" s="166" t="str">
        <f t="shared" si="37"/>
        <v>Central African Republic, Water supply and sanitation</v>
      </c>
      <c r="B611" s="154" t="str">
        <f t="shared" si="39"/>
        <v>CF</v>
      </c>
      <c r="C611" s="154" t="str">
        <f t="shared" si="39"/>
        <v>140</v>
      </c>
      <c r="D611" s="155" t="str">
        <f t="shared" si="39"/>
        <v>Central African Republic</v>
      </c>
      <c r="E611" s="154" t="s">
        <v>639</v>
      </c>
      <c r="F611" s="157">
        <v>28</v>
      </c>
      <c r="G611" s="157" t="s">
        <v>1316</v>
      </c>
      <c r="H611" s="157">
        <v>51</v>
      </c>
      <c r="I611" s="157">
        <v>2010</v>
      </c>
      <c r="J611" s="157" t="s">
        <v>5</v>
      </c>
    </row>
    <row r="612" spans="1:10">
      <c r="A612" s="166" t="str">
        <f t="shared" si="37"/>
        <v>Guinea, Water supply and sanitation</v>
      </c>
      <c r="B612" s="154" t="str">
        <f t="shared" si="39"/>
        <v>GN</v>
      </c>
      <c r="C612" s="154" t="str">
        <f t="shared" si="39"/>
        <v>324</v>
      </c>
      <c r="D612" s="155" t="str">
        <f t="shared" si="39"/>
        <v>Guinea</v>
      </c>
      <c r="E612" s="154" t="s">
        <v>639</v>
      </c>
      <c r="F612" s="157">
        <v>22</v>
      </c>
      <c r="G612" s="157" t="s">
        <v>1316</v>
      </c>
      <c r="H612" s="157">
        <v>46</v>
      </c>
      <c r="I612" s="157">
        <v>2010</v>
      </c>
      <c r="J612" s="157" t="s">
        <v>5</v>
      </c>
    </row>
    <row r="613" spans="1:10">
      <c r="A613" s="166" t="str">
        <f t="shared" si="37"/>
        <v>Yemen, Water supply and sanitation</v>
      </c>
      <c r="B613" s="154" t="str">
        <f t="shared" si="39"/>
        <v>YE</v>
      </c>
      <c r="C613" s="154" t="str">
        <f t="shared" si="39"/>
        <v>887</v>
      </c>
      <c r="D613" s="155" t="str">
        <f t="shared" si="39"/>
        <v>Yemen</v>
      </c>
      <c r="E613" s="154" t="s">
        <v>639</v>
      </c>
      <c r="F613" s="157">
        <v>32</v>
      </c>
      <c r="G613" s="157" t="s">
        <v>1316</v>
      </c>
      <c r="H613" s="157">
        <v>54</v>
      </c>
      <c r="I613" s="157">
        <v>2010</v>
      </c>
      <c r="J613" s="157" t="s">
        <v>5</v>
      </c>
    </row>
    <row r="614" spans="1:10">
      <c r="A614" s="166" t="str">
        <f t="shared" si="37"/>
        <v>Liberia, Water supply and sanitation</v>
      </c>
      <c r="B614" s="154" t="str">
        <f t="shared" si="39"/>
        <v>LR</v>
      </c>
      <c r="C614" s="154" t="str">
        <f t="shared" si="39"/>
        <v>430</v>
      </c>
      <c r="D614" s="155" t="str">
        <f t="shared" si="39"/>
        <v>Liberia</v>
      </c>
      <c r="E614" s="154" t="s">
        <v>639</v>
      </c>
      <c r="F614" s="157">
        <v>22</v>
      </c>
      <c r="G614" s="157" t="s">
        <v>1316</v>
      </c>
      <c r="H614" s="157">
        <v>46</v>
      </c>
      <c r="I614" s="157">
        <v>2010</v>
      </c>
      <c r="J614" s="157" t="s">
        <v>5</v>
      </c>
    </row>
    <row r="615" spans="1:10">
      <c r="A615" s="166" t="str">
        <f t="shared" si="37"/>
        <v>Mali, Water supply and sanitation</v>
      </c>
      <c r="B615" s="154" t="str">
        <f t="shared" si="39"/>
        <v>ML</v>
      </c>
      <c r="C615" s="154" t="str">
        <f t="shared" si="39"/>
        <v>466</v>
      </c>
      <c r="D615" s="155" t="str">
        <f t="shared" si="39"/>
        <v>Mali</v>
      </c>
      <c r="E615" s="154" t="s">
        <v>639</v>
      </c>
      <c r="F615" s="157">
        <v>15</v>
      </c>
      <c r="G615" s="157" t="s">
        <v>1316</v>
      </c>
      <c r="H615" s="157">
        <v>43</v>
      </c>
      <c r="I615" s="157">
        <v>2010</v>
      </c>
      <c r="J615" s="157" t="s">
        <v>5</v>
      </c>
    </row>
    <row r="616" spans="1:10">
      <c r="A616" s="166" t="str">
        <f t="shared" si="37"/>
        <v>Democratic People's Republic of Korea, Water supply and sanitation</v>
      </c>
      <c r="B616" s="154" t="str">
        <f t="shared" si="39"/>
        <v>KP</v>
      </c>
      <c r="C616" s="154" t="str">
        <f t="shared" si="39"/>
        <v>408</v>
      </c>
      <c r="D616" s="155" t="str">
        <f t="shared" si="39"/>
        <v>Democratic People's Republic of Korea</v>
      </c>
      <c r="E616" s="154" t="s">
        <v>639</v>
      </c>
      <c r="F616" s="157">
        <v>35</v>
      </c>
      <c r="G616" s="157" t="s">
        <v>1316</v>
      </c>
      <c r="H616" s="157">
        <v>56</v>
      </c>
      <c r="I616" s="157">
        <v>2010</v>
      </c>
      <c r="J616" s="157" t="s">
        <v>6</v>
      </c>
    </row>
    <row r="617" spans="1:10">
      <c r="A617" s="166" t="str">
        <f t="shared" si="37"/>
        <v>Afghanistan, Water supply and sanitation</v>
      </c>
      <c r="B617" s="154" t="str">
        <f t="shared" si="39"/>
        <v>AF</v>
      </c>
      <c r="C617" s="154" t="str">
        <f t="shared" si="39"/>
        <v>004</v>
      </c>
      <c r="D617" s="155" t="str">
        <f t="shared" si="39"/>
        <v>Afghanistan</v>
      </c>
      <c r="E617" s="154" t="s">
        <v>639</v>
      </c>
      <c r="F617" s="157">
        <v>18</v>
      </c>
      <c r="G617" s="157" t="s">
        <v>1316</v>
      </c>
      <c r="H617" s="157">
        <v>44</v>
      </c>
      <c r="I617" s="157">
        <v>2010</v>
      </c>
      <c r="J617" s="157" t="s">
        <v>5</v>
      </c>
    </row>
    <row r="618" spans="1:10">
      <c r="A618" s="166" t="str">
        <f t="shared" si="37"/>
        <v>Niger, Water supply and sanitation</v>
      </c>
      <c r="B618" s="154" t="str">
        <f t="shared" si="39"/>
        <v>NE</v>
      </c>
      <c r="C618" s="154" t="str">
        <f t="shared" si="39"/>
        <v>562</v>
      </c>
      <c r="D618" s="155" t="str">
        <f t="shared" si="39"/>
        <v>Niger</v>
      </c>
      <c r="E618" s="154" t="s">
        <v>639</v>
      </c>
      <c r="F618" s="157">
        <v>2</v>
      </c>
      <c r="G618" s="157" t="s">
        <v>1316</v>
      </c>
      <c r="H618" s="157">
        <v>29</v>
      </c>
      <c r="I618" s="157">
        <v>2010</v>
      </c>
      <c r="J618" s="157" t="s">
        <v>5</v>
      </c>
    </row>
    <row r="619" spans="1:10">
      <c r="A619" s="166" t="str">
        <f t="shared" si="37"/>
        <v>Madagascar, Water supply and sanitation</v>
      </c>
      <c r="B619" s="154" t="str">
        <f t="shared" si="39"/>
        <v>MG</v>
      </c>
      <c r="C619" s="154" t="str">
        <f t="shared" si="39"/>
        <v>450</v>
      </c>
      <c r="D619" s="155" t="str">
        <f t="shared" si="39"/>
        <v>Madagascar</v>
      </c>
      <c r="E619" s="154" t="s">
        <v>639</v>
      </c>
      <c r="F619" s="157">
        <v>3</v>
      </c>
      <c r="G619" s="157" t="s">
        <v>1316</v>
      </c>
      <c r="H619" s="157">
        <v>31</v>
      </c>
      <c r="I619" s="157">
        <v>2010</v>
      </c>
      <c r="J619" s="157" t="s">
        <v>5</v>
      </c>
    </row>
    <row r="620" spans="1:10">
      <c r="A620" s="166" t="str">
        <f t="shared" si="37"/>
        <v>Sierra Leone, Water supply and sanitation</v>
      </c>
      <c r="B620" s="154" t="str">
        <f t="shared" si="39"/>
        <v>SL</v>
      </c>
      <c r="C620" s="154" t="str">
        <f t="shared" si="39"/>
        <v>694</v>
      </c>
      <c r="D620" s="155" t="str">
        <f t="shared" si="39"/>
        <v>Sierra Leone</v>
      </c>
      <c r="E620" s="154" t="s">
        <v>639</v>
      </c>
      <c r="F620" s="157">
        <v>8</v>
      </c>
      <c r="G620" s="157" t="s">
        <v>1316</v>
      </c>
      <c r="H620" s="157">
        <v>34</v>
      </c>
      <c r="I620" s="157">
        <v>2010</v>
      </c>
      <c r="J620" s="157" t="s">
        <v>5</v>
      </c>
    </row>
    <row r="621" spans="1:10">
      <c r="A621" s="166" t="str">
        <f t="shared" si="37"/>
        <v>Sudan, Water supply and sanitation</v>
      </c>
      <c r="B621" s="154" t="str">
        <f t="shared" ref="B621:D636" si="40">B421</f>
        <v>SD</v>
      </c>
      <c r="C621" s="154" t="str">
        <f t="shared" si="40"/>
        <v>729</v>
      </c>
      <c r="D621" s="155" t="str">
        <f t="shared" si="40"/>
        <v>Sudan</v>
      </c>
      <c r="E621" s="154" t="s">
        <v>639</v>
      </c>
      <c r="F621" s="157">
        <v>13</v>
      </c>
      <c r="G621" s="157" t="s">
        <v>1316</v>
      </c>
      <c r="H621" s="157">
        <v>42</v>
      </c>
      <c r="I621" s="157">
        <v>2010</v>
      </c>
      <c r="J621" s="157" t="s">
        <v>5</v>
      </c>
    </row>
    <row r="622" spans="1:10">
      <c r="A622" s="166" t="str">
        <f t="shared" si="37"/>
        <v>Ethiopia, Water supply and sanitation</v>
      </c>
      <c r="B622" s="154" t="str">
        <f t="shared" si="40"/>
        <v>ET</v>
      </c>
      <c r="C622" s="154" t="str">
        <f t="shared" si="40"/>
        <v>231</v>
      </c>
      <c r="D622" s="155" t="str">
        <f t="shared" si="40"/>
        <v>Ethiopia</v>
      </c>
      <c r="E622" s="154" t="s">
        <v>639</v>
      </c>
      <c r="F622" s="157">
        <v>6</v>
      </c>
      <c r="G622" s="157" t="s">
        <v>1316</v>
      </c>
      <c r="H622" s="157">
        <v>33</v>
      </c>
      <c r="I622" s="157">
        <v>2010</v>
      </c>
      <c r="J622" s="157" t="s">
        <v>5</v>
      </c>
    </row>
    <row r="623" spans="1:10">
      <c r="A623" s="166" t="str">
        <f t="shared" si="37"/>
        <v>Djibouti, Water supply and sanitation</v>
      </c>
      <c r="B623" s="154" t="str">
        <f t="shared" si="40"/>
        <v>DJ</v>
      </c>
      <c r="C623" s="154" t="str">
        <f t="shared" si="40"/>
        <v>262</v>
      </c>
      <c r="D623" s="155" t="str">
        <f t="shared" si="40"/>
        <v>Djibouti</v>
      </c>
      <c r="E623" s="154" t="s">
        <v>639</v>
      </c>
      <c r="F623" s="157">
        <v>55</v>
      </c>
      <c r="G623" s="157" t="s">
        <v>1316</v>
      </c>
      <c r="H623" s="157">
        <v>69</v>
      </c>
      <c r="I623" s="157">
        <v>2010</v>
      </c>
      <c r="J623" s="157" t="s">
        <v>5</v>
      </c>
    </row>
    <row r="624" spans="1:10">
      <c r="A624" s="166" t="str">
        <f t="shared" si="37"/>
        <v>Gambia, Water supply and sanitation</v>
      </c>
      <c r="B624" s="154" t="str">
        <f t="shared" si="40"/>
        <v>GM</v>
      </c>
      <c r="C624" s="154" t="str">
        <f t="shared" si="40"/>
        <v>270</v>
      </c>
      <c r="D624" s="155" t="str">
        <f t="shared" si="40"/>
        <v>Gambia</v>
      </c>
      <c r="E624" s="154" t="s">
        <v>639</v>
      </c>
      <c r="F624" s="157">
        <v>68</v>
      </c>
      <c r="G624" s="157" t="s">
        <v>1316</v>
      </c>
      <c r="H624" s="157">
        <v>79</v>
      </c>
      <c r="I624" s="157">
        <v>2010</v>
      </c>
      <c r="J624" s="157" t="s">
        <v>5</v>
      </c>
    </row>
    <row r="625" spans="1:10">
      <c r="A625" s="166" t="str">
        <f t="shared" si="37"/>
        <v>Rwanda, Water supply and sanitation</v>
      </c>
      <c r="B625" s="154" t="str">
        <f t="shared" si="40"/>
        <v>RW</v>
      </c>
      <c r="C625" s="154" t="str">
        <f t="shared" si="40"/>
        <v>646</v>
      </c>
      <c r="D625" s="155" t="str">
        <f t="shared" si="40"/>
        <v>Rwanda</v>
      </c>
      <c r="E625" s="154" t="s">
        <v>639</v>
      </c>
      <c r="F625" s="157">
        <v>39</v>
      </c>
      <c r="G625" s="157" t="s">
        <v>1316</v>
      </c>
      <c r="H625" s="157">
        <v>60</v>
      </c>
      <c r="I625" s="157">
        <v>2010</v>
      </c>
      <c r="J625" s="157" t="s">
        <v>5</v>
      </c>
    </row>
    <row r="626" spans="1:10">
      <c r="A626" s="166" t="str">
        <f t="shared" si="37"/>
        <v>Zimbabwe, Water supply and sanitation</v>
      </c>
      <c r="B626" s="154" t="str">
        <f t="shared" si="40"/>
        <v>ZW</v>
      </c>
      <c r="C626" s="154" t="str">
        <f t="shared" si="40"/>
        <v>716</v>
      </c>
      <c r="D626" s="155" t="str">
        <f t="shared" si="40"/>
        <v>Zimbabwe</v>
      </c>
      <c r="E626" s="154" t="s">
        <v>639</v>
      </c>
      <c r="F626" s="157">
        <v>39</v>
      </c>
      <c r="G626" s="157" t="s">
        <v>1316</v>
      </c>
      <c r="H626" s="157">
        <v>60</v>
      </c>
      <c r="I626" s="157">
        <v>2010</v>
      </c>
      <c r="J626" s="157" t="s">
        <v>5</v>
      </c>
    </row>
    <row r="627" spans="1:10">
      <c r="A627" s="166" t="str">
        <f t="shared" si="37"/>
        <v>Mauritania, Water supply and sanitation</v>
      </c>
      <c r="B627" s="154" t="str">
        <f t="shared" si="40"/>
        <v>MR</v>
      </c>
      <c r="C627" s="154" t="str">
        <f t="shared" si="40"/>
        <v>478</v>
      </c>
      <c r="D627" s="155" t="str">
        <f t="shared" si="40"/>
        <v>Mauritania</v>
      </c>
      <c r="E627" s="154" t="s">
        <v>639</v>
      </c>
      <c r="F627" s="157">
        <v>11</v>
      </c>
      <c r="G627" s="157" t="s">
        <v>1316</v>
      </c>
      <c r="H627" s="157">
        <v>38</v>
      </c>
      <c r="I627" s="157">
        <v>2010</v>
      </c>
      <c r="J627" s="157" t="s">
        <v>5</v>
      </c>
    </row>
    <row r="628" spans="1:10">
      <c r="A628" s="166" t="str">
        <f t="shared" si="37"/>
        <v>Timor-Leste, Water supply and sanitation</v>
      </c>
      <c r="B628" s="154" t="str">
        <f t="shared" si="40"/>
        <v>TL</v>
      </c>
      <c r="C628" s="154" t="str">
        <f t="shared" si="40"/>
        <v>626</v>
      </c>
      <c r="D628" s="155" t="str">
        <f t="shared" si="40"/>
        <v>Timor-Leste</v>
      </c>
      <c r="E628" s="154" t="s">
        <v>639</v>
      </c>
      <c r="F628" s="157">
        <v>36</v>
      </c>
      <c r="G628" s="157" t="s">
        <v>1316</v>
      </c>
      <c r="H628" s="157">
        <v>58</v>
      </c>
      <c r="I628" s="157">
        <v>2010</v>
      </c>
      <c r="J628" s="157" t="s">
        <v>5</v>
      </c>
    </row>
    <row r="629" spans="1:10">
      <c r="A629" s="166" t="str">
        <f t="shared" si="37"/>
        <v>Burkina Faso, Water supply and sanitation</v>
      </c>
      <c r="B629" s="154" t="str">
        <f t="shared" si="40"/>
        <v>BF</v>
      </c>
      <c r="C629" s="154" t="str">
        <f t="shared" si="40"/>
        <v>854</v>
      </c>
      <c r="D629" s="155" t="str">
        <f t="shared" si="40"/>
        <v>Burkina Faso</v>
      </c>
      <c r="E629" s="154" t="s">
        <v>639</v>
      </c>
      <c r="F629" s="157">
        <v>25</v>
      </c>
      <c r="G629" s="157" t="s">
        <v>1316</v>
      </c>
      <c r="H629" s="157">
        <v>48</v>
      </c>
      <c r="I629" s="157">
        <v>2010</v>
      </c>
      <c r="J629" s="157" t="s">
        <v>5</v>
      </c>
    </row>
    <row r="630" spans="1:10">
      <c r="A630" s="166" t="str">
        <f t="shared" si="37"/>
        <v>Togo, Water supply and sanitation</v>
      </c>
      <c r="B630" s="154" t="str">
        <f t="shared" si="40"/>
        <v>TG</v>
      </c>
      <c r="C630" s="154" t="str">
        <f t="shared" si="40"/>
        <v>768</v>
      </c>
      <c r="D630" s="155" t="str">
        <f t="shared" si="40"/>
        <v>Togo</v>
      </c>
      <c r="E630" s="154" t="s">
        <v>639</v>
      </c>
      <c r="F630" s="157">
        <v>10</v>
      </c>
      <c r="G630" s="157" t="s">
        <v>1316</v>
      </c>
      <c r="H630" s="157">
        <v>37</v>
      </c>
      <c r="I630" s="157">
        <v>2010</v>
      </c>
      <c r="J630" s="157" t="s">
        <v>5</v>
      </c>
    </row>
    <row r="631" spans="1:10">
      <c r="A631" s="166" t="str">
        <f t="shared" si="37"/>
        <v>Mozambique, Water supply and sanitation</v>
      </c>
      <c r="B631" s="154" t="str">
        <f t="shared" si="40"/>
        <v>MZ</v>
      </c>
      <c r="C631" s="154" t="str">
        <f t="shared" si="40"/>
        <v>508</v>
      </c>
      <c r="D631" s="155" t="str">
        <f t="shared" si="40"/>
        <v>Mozambique</v>
      </c>
      <c r="E631" s="154" t="s">
        <v>639</v>
      </c>
      <c r="F631" s="157">
        <v>6</v>
      </c>
      <c r="G631" s="157" t="s">
        <v>1316</v>
      </c>
      <c r="H631" s="157">
        <v>33</v>
      </c>
      <c r="I631" s="157">
        <v>2010</v>
      </c>
      <c r="J631" s="157" t="s">
        <v>5</v>
      </c>
    </row>
    <row r="632" spans="1:10">
      <c r="A632" s="166" t="str">
        <f t="shared" si="37"/>
        <v>Haiti, Water supply and sanitation</v>
      </c>
      <c r="B632" s="154" t="str">
        <f t="shared" si="40"/>
        <v>HT</v>
      </c>
      <c r="C632" s="154" t="str">
        <f t="shared" si="40"/>
        <v>332</v>
      </c>
      <c r="D632" s="155" t="str">
        <f t="shared" si="40"/>
        <v>Haiti</v>
      </c>
      <c r="E632" s="154" t="s">
        <v>639</v>
      </c>
      <c r="F632" s="157">
        <v>15</v>
      </c>
      <c r="G632" s="157" t="s">
        <v>1316</v>
      </c>
      <c r="H632" s="157">
        <v>43</v>
      </c>
      <c r="I632" s="157">
        <v>2010</v>
      </c>
      <c r="J632" s="157" t="s">
        <v>5</v>
      </c>
    </row>
    <row r="633" spans="1:10">
      <c r="A633" s="166" t="str">
        <f t="shared" si="37"/>
        <v>Congo, Water supply and sanitation</v>
      </c>
      <c r="B633" s="154" t="str">
        <f t="shared" si="40"/>
        <v>CG</v>
      </c>
      <c r="C633" s="154" t="str">
        <f t="shared" si="40"/>
        <v>178</v>
      </c>
      <c r="D633" s="155" t="str">
        <f t="shared" si="40"/>
        <v>Congo</v>
      </c>
      <c r="E633" s="154" t="s">
        <v>639</v>
      </c>
      <c r="F633" s="157">
        <v>20</v>
      </c>
      <c r="G633" s="157" t="s">
        <v>1316</v>
      </c>
      <c r="H633" s="157">
        <v>45</v>
      </c>
      <c r="I633" s="157">
        <v>2010</v>
      </c>
      <c r="J633" s="157" t="s">
        <v>5</v>
      </c>
    </row>
    <row r="634" spans="1:10">
      <c r="A634" s="166" t="str">
        <f t="shared" si="37"/>
        <v>Comoros, Water supply and sanitation</v>
      </c>
      <c r="B634" s="154" t="str">
        <f t="shared" si="40"/>
        <v>KM</v>
      </c>
      <c r="C634" s="154" t="str">
        <f t="shared" si="40"/>
        <v>174</v>
      </c>
      <c r="D634" s="155" t="str">
        <f t="shared" si="40"/>
        <v>Comoros</v>
      </c>
      <c r="E634" s="154" t="s">
        <v>639</v>
      </c>
      <c r="F634" s="157">
        <v>50</v>
      </c>
      <c r="G634" s="157" t="s">
        <v>1316</v>
      </c>
      <c r="H634" s="157">
        <v>66</v>
      </c>
      <c r="I634" s="157">
        <v>2010</v>
      </c>
      <c r="J634" s="157" t="s">
        <v>5</v>
      </c>
    </row>
    <row r="635" spans="1:10">
      <c r="A635" s="166" t="str">
        <f t="shared" si="37"/>
        <v>Cameroon, Water supply and sanitation</v>
      </c>
      <c r="B635" s="154" t="str">
        <f t="shared" si="40"/>
        <v>CM</v>
      </c>
      <c r="C635" s="154" t="str">
        <f t="shared" si="40"/>
        <v>120</v>
      </c>
      <c r="D635" s="155" t="str">
        <f t="shared" si="40"/>
        <v>Cameroon</v>
      </c>
      <c r="E635" s="154" t="s">
        <v>639</v>
      </c>
      <c r="F635" s="157">
        <v>44</v>
      </c>
      <c r="G635" s="157" t="s">
        <v>1316</v>
      </c>
      <c r="H635" s="157">
        <v>63</v>
      </c>
      <c r="I635" s="157">
        <v>2010</v>
      </c>
      <c r="J635" s="157" t="s">
        <v>5</v>
      </c>
    </row>
    <row r="636" spans="1:10">
      <c r="A636" s="166" t="str">
        <f t="shared" si="37"/>
        <v>Sao Tome and Principe, Water supply and sanitation</v>
      </c>
      <c r="B636" s="154" t="str">
        <f t="shared" si="40"/>
        <v>ST</v>
      </c>
      <c r="C636" s="154" t="str">
        <f t="shared" si="40"/>
        <v>678</v>
      </c>
      <c r="D636" s="155" t="str">
        <f t="shared" si="40"/>
        <v>Sao Tome and Principe</v>
      </c>
      <c r="E636" s="154" t="s">
        <v>639</v>
      </c>
      <c r="F636" s="157">
        <v>36</v>
      </c>
      <c r="G636" s="157" t="s">
        <v>1316</v>
      </c>
      <c r="H636" s="157">
        <v>58</v>
      </c>
      <c r="I636" s="157">
        <v>2010</v>
      </c>
      <c r="J636" s="157" t="s">
        <v>5</v>
      </c>
    </row>
    <row r="637" spans="1:10">
      <c r="A637" s="166" t="str">
        <f t="shared" si="37"/>
        <v>Iraq, Water supply and sanitation</v>
      </c>
      <c r="B637" s="154" t="str">
        <f t="shared" ref="B637:D652" si="41">B437</f>
        <v>IQ</v>
      </c>
      <c r="C637" s="154" t="str">
        <f t="shared" si="41"/>
        <v>368</v>
      </c>
      <c r="D637" s="155" t="str">
        <f t="shared" si="41"/>
        <v>Iraq</v>
      </c>
      <c r="E637" s="154" t="s">
        <v>639</v>
      </c>
      <c r="F637" s="157">
        <v>64</v>
      </c>
      <c r="G637" s="157" t="s">
        <v>1316</v>
      </c>
      <c r="H637" s="157">
        <v>76</v>
      </c>
      <c r="I637" s="157">
        <v>2010</v>
      </c>
      <c r="J637" s="157" t="s">
        <v>5</v>
      </c>
    </row>
    <row r="638" spans="1:10">
      <c r="A638" s="166" t="str">
        <f t="shared" si="37"/>
        <v>Cambodia, Water supply and sanitation</v>
      </c>
      <c r="B638" s="154" t="str">
        <f t="shared" si="41"/>
        <v>KH</v>
      </c>
      <c r="C638" s="154" t="str">
        <f t="shared" si="41"/>
        <v>116</v>
      </c>
      <c r="D638" s="155" t="str">
        <f t="shared" si="41"/>
        <v>Cambodia</v>
      </c>
      <c r="E638" s="154" t="s">
        <v>639</v>
      </c>
      <c r="F638" s="157">
        <v>25</v>
      </c>
      <c r="G638" s="157" t="s">
        <v>1316</v>
      </c>
      <c r="H638" s="157">
        <v>48</v>
      </c>
      <c r="I638" s="157">
        <v>2010</v>
      </c>
      <c r="J638" s="157" t="s">
        <v>5</v>
      </c>
    </row>
    <row r="639" spans="1:10">
      <c r="A639" s="166" t="str">
        <f t="shared" si="37"/>
        <v>Myanmar, Water supply and sanitation</v>
      </c>
      <c r="B639" s="154" t="str">
        <f t="shared" si="41"/>
        <v>MM</v>
      </c>
      <c r="C639" s="154" t="str">
        <f t="shared" si="41"/>
        <v>104</v>
      </c>
      <c r="D639" s="155" t="str">
        <f t="shared" si="41"/>
        <v>Myanmar</v>
      </c>
      <c r="E639" s="154" t="s">
        <v>639</v>
      </c>
      <c r="F639" s="157">
        <v>72</v>
      </c>
      <c r="G639" s="157" t="s">
        <v>1316</v>
      </c>
      <c r="H639" s="157">
        <v>80</v>
      </c>
      <c r="I639" s="157">
        <v>2010</v>
      </c>
      <c r="J639" s="157" t="s">
        <v>5</v>
      </c>
    </row>
    <row r="640" spans="1:10">
      <c r="A640" s="166" t="str">
        <f t="shared" si="37"/>
        <v>Lao People's Democratic Republic, Water supply and sanitation</v>
      </c>
      <c r="B640" s="154" t="str">
        <f t="shared" si="41"/>
        <v>LA</v>
      </c>
      <c r="C640" s="154" t="str">
        <f t="shared" si="41"/>
        <v>418</v>
      </c>
      <c r="D640" s="155" t="str">
        <f t="shared" si="41"/>
        <v>Lao People's Democratic Republic</v>
      </c>
      <c r="E640" s="154" t="s">
        <v>639</v>
      </c>
      <c r="F640" s="157">
        <v>48</v>
      </c>
      <c r="G640" s="157" t="s">
        <v>1316</v>
      </c>
      <c r="H640" s="157">
        <v>65</v>
      </c>
      <c r="I640" s="157">
        <v>2010</v>
      </c>
      <c r="J640" s="157" t="s">
        <v>5</v>
      </c>
    </row>
    <row r="641" spans="1:10">
      <c r="A641" s="166" t="str">
        <f t="shared" si="37"/>
        <v>Cote d'Ivoire, Water supply and sanitation</v>
      </c>
      <c r="B641" s="154" t="str">
        <f t="shared" si="41"/>
        <v>CI</v>
      </c>
      <c r="C641" s="154" t="str">
        <f t="shared" si="41"/>
        <v>384</v>
      </c>
      <c r="D641" s="155" t="str">
        <f t="shared" si="41"/>
        <v>Cote d'Ivoire</v>
      </c>
      <c r="E641" s="154" t="s">
        <v>639</v>
      </c>
      <c r="F641" s="157">
        <v>29</v>
      </c>
      <c r="G641" s="157" t="s">
        <v>1316</v>
      </c>
      <c r="H641" s="157">
        <v>52</v>
      </c>
      <c r="I641" s="157">
        <v>2010</v>
      </c>
      <c r="J641" s="157" t="s">
        <v>5</v>
      </c>
    </row>
    <row r="642" spans="1:10">
      <c r="A642" s="166" t="str">
        <f t="shared" si="37"/>
        <v>Malawi, Water supply and sanitation</v>
      </c>
      <c r="B642" s="154" t="str">
        <f t="shared" si="41"/>
        <v>MW</v>
      </c>
      <c r="C642" s="154" t="str">
        <f t="shared" si="41"/>
        <v>454</v>
      </c>
      <c r="D642" s="155" t="str">
        <f t="shared" si="41"/>
        <v>Malawi</v>
      </c>
      <c r="E642" s="154" t="s">
        <v>639</v>
      </c>
      <c r="F642" s="157">
        <v>51</v>
      </c>
      <c r="G642" s="157" t="s">
        <v>1316</v>
      </c>
      <c r="H642" s="157">
        <v>67</v>
      </c>
      <c r="I642" s="157">
        <v>2010</v>
      </c>
      <c r="J642" s="157" t="s">
        <v>5</v>
      </c>
    </row>
    <row r="643" spans="1:10">
      <c r="A643" s="166" t="str">
        <f t="shared" si="37"/>
        <v>Angola, Water supply and sanitation</v>
      </c>
      <c r="B643" s="154" t="str">
        <f t="shared" si="41"/>
        <v>AO</v>
      </c>
      <c r="C643" s="154" t="str">
        <f t="shared" si="41"/>
        <v>024</v>
      </c>
      <c r="D643" s="155" t="str">
        <f t="shared" si="41"/>
        <v>Angola</v>
      </c>
      <c r="E643" s="154" t="s">
        <v>639</v>
      </c>
      <c r="F643" s="157">
        <v>33</v>
      </c>
      <c r="G643" s="157" t="s">
        <v>1316</v>
      </c>
      <c r="H643" s="157">
        <v>55</v>
      </c>
      <c r="I643" s="157">
        <v>2010</v>
      </c>
      <c r="J643" s="157" t="s">
        <v>5</v>
      </c>
    </row>
    <row r="644" spans="1:10">
      <c r="A644" s="166" t="str">
        <f t="shared" si="37"/>
        <v>Nigeria, Water supply and sanitation</v>
      </c>
      <c r="B644" s="154" t="str">
        <f t="shared" si="41"/>
        <v>NG</v>
      </c>
      <c r="C644" s="154" t="str">
        <f t="shared" si="41"/>
        <v>566</v>
      </c>
      <c r="D644" s="155" t="str">
        <f t="shared" si="41"/>
        <v>Nigeria</v>
      </c>
      <c r="E644" s="154" t="s">
        <v>639</v>
      </c>
      <c r="F644" s="157">
        <v>20</v>
      </c>
      <c r="G644" s="157" t="s">
        <v>1316</v>
      </c>
      <c r="H644" s="157">
        <v>45</v>
      </c>
      <c r="I644" s="157">
        <v>2010</v>
      </c>
      <c r="J644" s="157" t="s">
        <v>5</v>
      </c>
    </row>
    <row r="645" spans="1:10">
      <c r="A645" s="166" t="str">
        <f t="shared" si="37"/>
        <v>Lesotho, Water supply and sanitation</v>
      </c>
      <c r="B645" s="154" t="str">
        <f t="shared" si="41"/>
        <v>LS</v>
      </c>
      <c r="C645" s="154" t="str">
        <f t="shared" si="41"/>
        <v>426</v>
      </c>
      <c r="D645" s="155" t="str">
        <f t="shared" si="41"/>
        <v>Lesotho</v>
      </c>
      <c r="E645" s="154" t="s">
        <v>639</v>
      </c>
      <c r="F645" s="157">
        <v>29</v>
      </c>
      <c r="G645" s="157" t="s">
        <v>1316</v>
      </c>
      <c r="H645" s="157">
        <v>52</v>
      </c>
      <c r="I645" s="157">
        <v>2010</v>
      </c>
      <c r="J645" s="157" t="s">
        <v>5</v>
      </c>
    </row>
    <row r="646" spans="1:10">
      <c r="A646" s="166" t="str">
        <f t="shared" ref="A646:A709" si="42">D646&amp;", "&amp;E646</f>
        <v>Benin, Water supply and sanitation</v>
      </c>
      <c r="B646" s="154" t="str">
        <f t="shared" si="41"/>
        <v>BJ</v>
      </c>
      <c r="C646" s="154" t="str">
        <f t="shared" si="41"/>
        <v>204</v>
      </c>
      <c r="D646" s="155" t="str">
        <f t="shared" si="41"/>
        <v>Benin</v>
      </c>
      <c r="E646" s="154" t="s">
        <v>639</v>
      </c>
      <c r="F646" s="157">
        <v>18</v>
      </c>
      <c r="G646" s="157" t="s">
        <v>1316</v>
      </c>
      <c r="H646" s="157">
        <v>44</v>
      </c>
      <c r="I646" s="157">
        <v>2010</v>
      </c>
      <c r="J646" s="157" t="s">
        <v>5</v>
      </c>
    </row>
    <row r="647" spans="1:10">
      <c r="A647" s="166" t="str">
        <f t="shared" si="42"/>
        <v>Swaziland, Water supply and sanitation</v>
      </c>
      <c r="B647" s="154" t="str">
        <f t="shared" si="41"/>
        <v>SZ</v>
      </c>
      <c r="C647" s="154" t="str">
        <f t="shared" si="41"/>
        <v>748</v>
      </c>
      <c r="D647" s="155" t="str">
        <f t="shared" si="41"/>
        <v>Swaziland</v>
      </c>
      <c r="E647" s="154" t="s">
        <v>639</v>
      </c>
      <c r="F647" s="157">
        <v>47</v>
      </c>
      <c r="G647" s="157" t="s">
        <v>1316</v>
      </c>
      <c r="H647" s="157">
        <v>64</v>
      </c>
      <c r="I647" s="157">
        <v>2010</v>
      </c>
      <c r="J647" s="157" t="s">
        <v>5</v>
      </c>
    </row>
    <row r="648" spans="1:10">
      <c r="A648" s="166" t="str">
        <f t="shared" si="42"/>
        <v>Uganda, Water supply and sanitation</v>
      </c>
      <c r="B648" s="154" t="str">
        <f t="shared" si="41"/>
        <v>UG</v>
      </c>
      <c r="C648" s="154" t="str">
        <f t="shared" si="41"/>
        <v>800</v>
      </c>
      <c r="D648" s="155" t="str">
        <f t="shared" si="41"/>
        <v>Uganda</v>
      </c>
      <c r="E648" s="154" t="s">
        <v>639</v>
      </c>
      <c r="F648" s="157">
        <v>31</v>
      </c>
      <c r="G648" s="157" t="s">
        <v>1316</v>
      </c>
      <c r="H648" s="157">
        <v>53</v>
      </c>
      <c r="I648" s="157">
        <v>2010</v>
      </c>
      <c r="J648" s="157" t="s">
        <v>5</v>
      </c>
    </row>
    <row r="649" spans="1:10">
      <c r="A649" s="166" t="str">
        <f t="shared" si="42"/>
        <v>Tajikistan, Water supply and sanitation</v>
      </c>
      <c r="B649" s="154" t="str">
        <f t="shared" si="41"/>
        <v>TJ</v>
      </c>
      <c r="C649" s="154" t="str">
        <f t="shared" si="41"/>
        <v>762</v>
      </c>
      <c r="D649" s="155" t="str">
        <f t="shared" si="41"/>
        <v>Tajikistan</v>
      </c>
      <c r="E649" s="154" t="s">
        <v>639</v>
      </c>
      <c r="F649" s="157">
        <v>68</v>
      </c>
      <c r="G649" s="157" t="s">
        <v>1316</v>
      </c>
      <c r="H649" s="157">
        <v>79</v>
      </c>
      <c r="I649" s="157">
        <v>2010</v>
      </c>
      <c r="J649" s="157" t="s">
        <v>5</v>
      </c>
    </row>
    <row r="650" spans="1:10">
      <c r="A650" s="166" t="str">
        <f t="shared" si="42"/>
        <v>Solomon Islands, Water supply and sanitation</v>
      </c>
      <c r="B650" s="154" t="str">
        <f t="shared" si="41"/>
        <v>SB</v>
      </c>
      <c r="C650" s="154" t="str">
        <f t="shared" si="41"/>
        <v>090</v>
      </c>
      <c r="D650" s="155" t="str">
        <f t="shared" si="41"/>
        <v>Solomon Islands</v>
      </c>
      <c r="E650" s="154" t="s">
        <v>639</v>
      </c>
      <c r="F650" s="157">
        <v>48</v>
      </c>
      <c r="G650" s="157" t="s">
        <v>1316</v>
      </c>
      <c r="H650" s="157">
        <v>65</v>
      </c>
      <c r="I650" s="157">
        <v>2010</v>
      </c>
      <c r="J650" s="157" t="s">
        <v>6</v>
      </c>
    </row>
    <row r="651" spans="1:10">
      <c r="A651" s="166" t="str">
        <f t="shared" si="42"/>
        <v>Papua New Guinea, Water supply and sanitation</v>
      </c>
      <c r="B651" s="154" t="str">
        <f t="shared" si="41"/>
        <v>PG</v>
      </c>
      <c r="C651" s="154" t="str">
        <f t="shared" si="41"/>
        <v>598</v>
      </c>
      <c r="D651" s="155" t="str">
        <f t="shared" si="41"/>
        <v>Papua New Guinea</v>
      </c>
      <c r="E651" s="154" t="s">
        <v>639</v>
      </c>
      <c r="F651" s="157">
        <v>15</v>
      </c>
      <c r="G651" s="157" t="s">
        <v>1316</v>
      </c>
      <c r="H651" s="157">
        <v>43</v>
      </c>
      <c r="I651" s="157">
        <v>2010</v>
      </c>
      <c r="J651" s="157" t="s">
        <v>5</v>
      </c>
    </row>
    <row r="652" spans="1:10">
      <c r="A652" s="166" t="str">
        <f t="shared" si="42"/>
        <v>Senegal, Water supply and sanitation</v>
      </c>
      <c r="B652" s="154" t="str">
        <f t="shared" si="41"/>
        <v>SN</v>
      </c>
      <c r="C652" s="154" t="str">
        <f t="shared" si="41"/>
        <v>686</v>
      </c>
      <c r="D652" s="155" t="str">
        <f t="shared" si="41"/>
        <v>Senegal</v>
      </c>
      <c r="E652" s="154" t="s">
        <v>639</v>
      </c>
      <c r="F652" s="157">
        <v>43</v>
      </c>
      <c r="G652" s="157" t="s">
        <v>1316</v>
      </c>
      <c r="H652" s="157">
        <v>62</v>
      </c>
      <c r="I652" s="157">
        <v>2010</v>
      </c>
      <c r="J652" s="157" t="s">
        <v>5</v>
      </c>
    </row>
    <row r="653" spans="1:10">
      <c r="A653" s="166" t="str">
        <f t="shared" si="42"/>
        <v>United Republic of Tanzania, Water supply and sanitation</v>
      </c>
      <c r="B653" s="154" t="str">
        <f t="shared" ref="B653:D668" si="43">B453</f>
        <v>TZ</v>
      </c>
      <c r="C653" s="154">
        <f t="shared" si="43"/>
        <v>834</v>
      </c>
      <c r="D653" s="155" t="str">
        <f t="shared" si="43"/>
        <v>United Republic of Tanzania</v>
      </c>
      <c r="E653" s="154" t="s">
        <v>639</v>
      </c>
      <c r="F653" s="157">
        <v>4</v>
      </c>
      <c r="G653" s="157" t="s">
        <v>1316</v>
      </c>
      <c r="H653" s="157">
        <v>32</v>
      </c>
      <c r="I653" s="157">
        <v>2010</v>
      </c>
      <c r="J653" s="157" t="s">
        <v>5</v>
      </c>
    </row>
    <row r="654" spans="1:10">
      <c r="A654" s="166" t="str">
        <f t="shared" si="42"/>
        <v>India, Water supply and sanitation</v>
      </c>
      <c r="B654" s="154" t="str">
        <f t="shared" si="43"/>
        <v>IN</v>
      </c>
      <c r="C654" s="154" t="str">
        <f t="shared" si="43"/>
        <v>356</v>
      </c>
      <c r="D654" s="155" t="str">
        <f t="shared" si="43"/>
        <v>India</v>
      </c>
      <c r="E654" s="154" t="s">
        <v>639</v>
      </c>
      <c r="F654" s="157">
        <v>44</v>
      </c>
      <c r="G654" s="157" t="s">
        <v>1316</v>
      </c>
      <c r="H654" s="157">
        <v>63</v>
      </c>
      <c r="I654" s="157">
        <v>2010</v>
      </c>
      <c r="J654" s="157" t="s">
        <v>5</v>
      </c>
    </row>
    <row r="655" spans="1:10">
      <c r="A655" s="166" t="str">
        <f t="shared" si="42"/>
        <v>Bhutan, Water supply and sanitation</v>
      </c>
      <c r="B655" s="154" t="str">
        <f t="shared" si="43"/>
        <v>BT</v>
      </c>
      <c r="C655" s="154" t="str">
        <f t="shared" si="43"/>
        <v>064</v>
      </c>
      <c r="D655" s="155" t="str">
        <f t="shared" si="43"/>
        <v>Bhutan</v>
      </c>
      <c r="E655" s="154" t="s">
        <v>639</v>
      </c>
      <c r="F655" s="157">
        <v>58</v>
      </c>
      <c r="G655" s="157" t="s">
        <v>1316</v>
      </c>
      <c r="H655" s="157">
        <v>70</v>
      </c>
      <c r="I655" s="157">
        <v>2010</v>
      </c>
      <c r="J655" s="157" t="s">
        <v>5</v>
      </c>
    </row>
    <row r="656" spans="1:10">
      <c r="A656" s="166" t="str">
        <f t="shared" si="42"/>
        <v>Nepal, Water supply and sanitation</v>
      </c>
      <c r="B656" s="154" t="str">
        <f t="shared" si="43"/>
        <v>NP</v>
      </c>
      <c r="C656" s="154" t="str">
        <f t="shared" si="43"/>
        <v>524</v>
      </c>
      <c r="D656" s="155" t="str">
        <f t="shared" si="43"/>
        <v>Nepal</v>
      </c>
      <c r="E656" s="154" t="s">
        <v>639</v>
      </c>
      <c r="F656" s="157">
        <v>39</v>
      </c>
      <c r="G656" s="157" t="s">
        <v>1316</v>
      </c>
      <c r="H656" s="157">
        <v>60</v>
      </c>
      <c r="I656" s="157">
        <v>2010</v>
      </c>
      <c r="J656" s="157" t="s">
        <v>5</v>
      </c>
    </row>
    <row r="657" spans="1:10">
      <c r="A657" s="166" t="str">
        <f t="shared" si="42"/>
        <v>Bangladesh, Water supply and sanitation</v>
      </c>
      <c r="B657" s="154" t="str">
        <f t="shared" si="43"/>
        <v>BD</v>
      </c>
      <c r="C657" s="154" t="str">
        <f t="shared" si="43"/>
        <v>050</v>
      </c>
      <c r="D657" s="155" t="str">
        <f t="shared" si="43"/>
        <v>Bangladesh</v>
      </c>
      <c r="E657" s="154" t="s">
        <v>639</v>
      </c>
      <c r="F657" s="157">
        <v>55</v>
      </c>
      <c r="G657" s="157" t="s">
        <v>1316</v>
      </c>
      <c r="H657" s="157">
        <v>69</v>
      </c>
      <c r="I657" s="157">
        <v>2010</v>
      </c>
      <c r="J657" s="157" t="s">
        <v>5</v>
      </c>
    </row>
    <row r="658" spans="1:10">
      <c r="A658" s="166" t="str">
        <f t="shared" si="42"/>
        <v>Occupied Palestinian Territory, Water supply and sanitation</v>
      </c>
      <c r="B658" s="154" t="str">
        <f t="shared" si="43"/>
        <v>PS</v>
      </c>
      <c r="C658" s="154" t="str">
        <f t="shared" si="43"/>
        <v>275</v>
      </c>
      <c r="D658" s="155" t="str">
        <f t="shared" si="43"/>
        <v>Occupied Palestinian Territory</v>
      </c>
      <c r="E658" s="154" t="s">
        <v>639</v>
      </c>
      <c r="F658" s="157">
        <v>95</v>
      </c>
      <c r="G658" s="157" t="s">
        <v>1316</v>
      </c>
      <c r="H658" s="157">
        <v>89</v>
      </c>
      <c r="I658" s="157">
        <v>2010</v>
      </c>
      <c r="J658" s="157" t="s">
        <v>5</v>
      </c>
    </row>
    <row r="659" spans="1:10">
      <c r="A659" s="166" t="str">
        <f t="shared" si="42"/>
        <v>Kenya, Water supply and sanitation</v>
      </c>
      <c r="B659" s="154" t="str">
        <f t="shared" si="43"/>
        <v>KE</v>
      </c>
      <c r="C659" s="154" t="str">
        <f t="shared" si="43"/>
        <v>404</v>
      </c>
      <c r="D659" s="155" t="str">
        <f t="shared" si="43"/>
        <v>Kenya</v>
      </c>
      <c r="E659" s="154" t="s">
        <v>639</v>
      </c>
      <c r="F659" s="157">
        <v>22</v>
      </c>
      <c r="G659" s="157" t="s">
        <v>1316</v>
      </c>
      <c r="H659" s="157">
        <v>46</v>
      </c>
      <c r="I659" s="157">
        <v>2010</v>
      </c>
      <c r="J659" s="157" t="s">
        <v>5</v>
      </c>
    </row>
    <row r="660" spans="1:10">
      <c r="A660" s="166" t="str">
        <f t="shared" si="42"/>
        <v>Uzbekistan, Water supply and sanitation</v>
      </c>
      <c r="B660" s="154" t="str">
        <f t="shared" si="43"/>
        <v>UZ</v>
      </c>
      <c r="C660" s="154" t="str">
        <f t="shared" si="43"/>
        <v>860</v>
      </c>
      <c r="D660" s="155" t="str">
        <f t="shared" si="43"/>
        <v>Uzbekistan</v>
      </c>
      <c r="E660" s="154" t="s">
        <v>639</v>
      </c>
      <c r="F660" s="157">
        <v>118</v>
      </c>
      <c r="G660" s="157" t="s">
        <v>1316</v>
      </c>
      <c r="H660" s="157">
        <v>94</v>
      </c>
      <c r="I660" s="157">
        <v>2010</v>
      </c>
      <c r="J660" s="157" t="s">
        <v>5</v>
      </c>
    </row>
    <row r="661" spans="1:10">
      <c r="A661" s="166" t="str">
        <f t="shared" si="42"/>
        <v>Syrian Arab Republic, Water supply and sanitation</v>
      </c>
      <c r="B661" s="154" t="str">
        <f t="shared" si="43"/>
        <v>SY</v>
      </c>
      <c r="C661" s="154" t="str">
        <f t="shared" si="43"/>
        <v>760</v>
      </c>
      <c r="D661" s="155" t="str">
        <f t="shared" si="43"/>
        <v>Syrian Arab Republic</v>
      </c>
      <c r="E661" s="154" t="s">
        <v>639</v>
      </c>
      <c r="F661" s="157">
        <v>113</v>
      </c>
      <c r="G661" s="157" t="s">
        <v>1316</v>
      </c>
      <c r="H661" s="157">
        <v>93</v>
      </c>
      <c r="I661" s="157">
        <v>2010</v>
      </c>
      <c r="J661" s="157" t="s">
        <v>5</v>
      </c>
    </row>
    <row r="662" spans="1:10">
      <c r="A662" s="166" t="str">
        <f t="shared" si="42"/>
        <v>Viet Nam, Water supply and sanitation</v>
      </c>
      <c r="B662" s="154" t="str">
        <f t="shared" si="43"/>
        <v>VN</v>
      </c>
      <c r="C662" s="154" t="str">
        <f t="shared" si="43"/>
        <v>704</v>
      </c>
      <c r="D662" s="155" t="str">
        <f t="shared" si="43"/>
        <v>Viet Nam</v>
      </c>
      <c r="E662" s="154" t="s">
        <v>639</v>
      </c>
      <c r="F662" s="157">
        <v>88</v>
      </c>
      <c r="G662" s="157" t="s">
        <v>1316</v>
      </c>
      <c r="H662" s="157">
        <v>86</v>
      </c>
      <c r="I662" s="157">
        <v>2010</v>
      </c>
      <c r="J662" s="157" t="s">
        <v>5</v>
      </c>
    </row>
    <row r="663" spans="1:10">
      <c r="A663" s="166" t="str">
        <f t="shared" si="42"/>
        <v>Kiribati, Water supply and sanitation</v>
      </c>
      <c r="B663" s="154" t="str">
        <f t="shared" si="43"/>
        <v>KI</v>
      </c>
      <c r="C663" s="154" t="str">
        <f t="shared" si="43"/>
        <v>296</v>
      </c>
      <c r="D663" s="155" t="str">
        <f t="shared" si="43"/>
        <v>Kiribati</v>
      </c>
      <c r="E663" s="154" t="s">
        <v>639</v>
      </c>
      <c r="F663" s="157">
        <v>53</v>
      </c>
      <c r="G663" s="157" t="s">
        <v>1316</v>
      </c>
      <c r="H663" s="157">
        <v>68</v>
      </c>
      <c r="I663" s="157">
        <v>2010</v>
      </c>
      <c r="J663" s="157" t="s">
        <v>6</v>
      </c>
    </row>
    <row r="664" spans="1:10">
      <c r="A664" s="166" t="str">
        <f t="shared" si="42"/>
        <v>Algeria, Water supply and sanitation</v>
      </c>
      <c r="B664" s="154" t="str">
        <f t="shared" si="43"/>
        <v>DZ</v>
      </c>
      <c r="C664" s="154" t="str">
        <f t="shared" si="43"/>
        <v>012</v>
      </c>
      <c r="D664" s="155" t="str">
        <f t="shared" si="43"/>
        <v>Algeria</v>
      </c>
      <c r="E664" s="154" t="s">
        <v>639</v>
      </c>
      <c r="F664" s="157">
        <v>95</v>
      </c>
      <c r="G664" s="157" t="s">
        <v>1316</v>
      </c>
      <c r="H664" s="157">
        <v>89</v>
      </c>
      <c r="I664" s="157">
        <v>2010</v>
      </c>
      <c r="J664" s="157" t="s">
        <v>5</v>
      </c>
    </row>
    <row r="665" spans="1:10">
      <c r="A665" s="166" t="str">
        <f t="shared" si="42"/>
        <v>Equatorial Guinea, Water supply and sanitation</v>
      </c>
      <c r="B665" s="154" t="str">
        <f t="shared" si="43"/>
        <v>GQ</v>
      </c>
      <c r="C665" s="154" t="str">
        <f t="shared" si="43"/>
        <v>226</v>
      </c>
      <c r="D665" s="155" t="str">
        <f t="shared" si="43"/>
        <v>Equatorial Guinea</v>
      </c>
      <c r="E665" s="154" t="s">
        <v>639</v>
      </c>
      <c r="F665" s="157">
        <v>126</v>
      </c>
      <c r="G665" s="157" t="s">
        <v>1316</v>
      </c>
      <c r="H665" s="157">
        <v>95</v>
      </c>
      <c r="I665" s="157">
        <v>2010</v>
      </c>
      <c r="J665" s="157" t="s">
        <v>6</v>
      </c>
    </row>
    <row r="666" spans="1:10">
      <c r="A666" s="166" t="str">
        <f t="shared" si="42"/>
        <v>Nicaragua, Water supply and sanitation</v>
      </c>
      <c r="B666" s="154" t="str">
        <f t="shared" si="43"/>
        <v>NI</v>
      </c>
      <c r="C666" s="154" t="str">
        <f t="shared" si="43"/>
        <v>558</v>
      </c>
      <c r="D666" s="155" t="str">
        <f t="shared" si="43"/>
        <v>Nicaragua</v>
      </c>
      <c r="E666" s="154" t="s">
        <v>639</v>
      </c>
      <c r="F666" s="157">
        <v>55</v>
      </c>
      <c r="G666" s="157" t="s">
        <v>1316</v>
      </c>
      <c r="H666" s="157">
        <v>69</v>
      </c>
      <c r="I666" s="157">
        <v>2010</v>
      </c>
      <c r="J666" s="157" t="s">
        <v>5</v>
      </c>
    </row>
    <row r="667" spans="1:10">
      <c r="A667" s="166" t="str">
        <f t="shared" si="42"/>
        <v>Turkmenistan, Water supply and sanitation</v>
      </c>
      <c r="B667" s="154" t="str">
        <f t="shared" si="43"/>
        <v>TM</v>
      </c>
      <c r="C667" s="154" t="str">
        <f t="shared" si="43"/>
        <v>795</v>
      </c>
      <c r="D667" s="155" t="str">
        <f t="shared" si="43"/>
        <v>Turkmenistan</v>
      </c>
      <c r="E667" s="154" t="s">
        <v>639</v>
      </c>
      <c r="F667" s="157">
        <v>72</v>
      </c>
      <c r="G667" s="157" t="s">
        <v>1316</v>
      </c>
      <c r="H667" s="157">
        <v>80</v>
      </c>
      <c r="I667" s="157">
        <v>2010</v>
      </c>
      <c r="J667" s="157" t="s">
        <v>6</v>
      </c>
    </row>
    <row r="668" spans="1:10">
      <c r="A668" s="166" t="str">
        <f t="shared" si="42"/>
        <v>Honduras, Water supply and sanitation</v>
      </c>
      <c r="B668" s="154" t="str">
        <f t="shared" si="43"/>
        <v>HN</v>
      </c>
      <c r="C668" s="154" t="str">
        <f t="shared" si="43"/>
        <v>340</v>
      </c>
      <c r="D668" s="155" t="str">
        <f t="shared" si="43"/>
        <v>Honduras</v>
      </c>
      <c r="E668" s="154" t="s">
        <v>639</v>
      </c>
      <c r="F668" s="157">
        <v>78</v>
      </c>
      <c r="G668" s="157" t="s">
        <v>1316</v>
      </c>
      <c r="H668" s="157">
        <v>82</v>
      </c>
      <c r="I668" s="157">
        <v>2010</v>
      </c>
      <c r="J668" s="157" t="s">
        <v>5</v>
      </c>
    </row>
    <row r="669" spans="1:10">
      <c r="A669" s="166" t="str">
        <f t="shared" si="42"/>
        <v>Pakistan, Water supply and sanitation</v>
      </c>
      <c r="B669" s="154" t="str">
        <f t="shared" ref="B669:D684" si="44">B469</f>
        <v>PK</v>
      </c>
      <c r="C669" s="154" t="str">
        <f t="shared" si="44"/>
        <v>586</v>
      </c>
      <c r="D669" s="155" t="str">
        <f t="shared" si="44"/>
        <v>Pakistan</v>
      </c>
      <c r="E669" s="154" t="s">
        <v>639</v>
      </c>
      <c r="F669" s="157">
        <v>58</v>
      </c>
      <c r="G669" s="157" t="s">
        <v>1316</v>
      </c>
      <c r="H669" s="157">
        <v>70</v>
      </c>
      <c r="I669" s="157">
        <v>2010</v>
      </c>
      <c r="J669" s="157" t="s">
        <v>5</v>
      </c>
    </row>
    <row r="670" spans="1:10">
      <c r="A670" s="166" t="str">
        <f t="shared" si="42"/>
        <v>Kyrgyzstan, Water supply and sanitation</v>
      </c>
      <c r="B670" s="154" t="str">
        <f t="shared" si="44"/>
        <v>KG</v>
      </c>
      <c r="C670" s="154" t="str">
        <f t="shared" si="44"/>
        <v>417</v>
      </c>
      <c r="D670" s="155" t="str">
        <f t="shared" si="44"/>
        <v>Kyrgyzstan</v>
      </c>
      <c r="E670" s="154" t="s">
        <v>639</v>
      </c>
      <c r="F670" s="157">
        <v>109</v>
      </c>
      <c r="G670" s="157" t="s">
        <v>1316</v>
      </c>
      <c r="H670" s="157">
        <v>92</v>
      </c>
      <c r="I670" s="157">
        <v>2010</v>
      </c>
      <c r="J670" s="157" t="s">
        <v>5</v>
      </c>
    </row>
    <row r="671" spans="1:10">
      <c r="A671" s="166" t="str">
        <f t="shared" si="42"/>
        <v>Bolivia (Plurinational State of), Water supply and sanitation</v>
      </c>
      <c r="B671" s="154" t="str">
        <f t="shared" si="44"/>
        <v>BO</v>
      </c>
      <c r="C671" s="154" t="str">
        <f t="shared" si="44"/>
        <v>068</v>
      </c>
      <c r="D671" s="155" t="str">
        <f t="shared" si="44"/>
        <v>Bolivia (Plurinational State of)</v>
      </c>
      <c r="E671" s="154" t="s">
        <v>639</v>
      </c>
      <c r="F671" s="157">
        <v>60</v>
      </c>
      <c r="G671" s="157" t="s">
        <v>1316</v>
      </c>
      <c r="H671" s="157">
        <v>71</v>
      </c>
      <c r="I671" s="157">
        <v>2010</v>
      </c>
      <c r="J671" s="157" t="s">
        <v>6</v>
      </c>
    </row>
    <row r="672" spans="1:10">
      <c r="A672" s="166" t="str">
        <f t="shared" si="42"/>
        <v>Micronesia (Federated States of), Water supply and sanitation</v>
      </c>
      <c r="B672" s="154" t="str">
        <f t="shared" si="44"/>
        <v>FM</v>
      </c>
      <c r="C672" s="154" t="str">
        <f t="shared" si="44"/>
        <v>583</v>
      </c>
      <c r="D672" s="155" t="str">
        <f t="shared" si="44"/>
        <v>Micronesia (Federated States of)</v>
      </c>
      <c r="E672" s="154" t="s">
        <v>639</v>
      </c>
      <c r="F672" s="157">
        <v>61</v>
      </c>
      <c r="G672" s="157" t="s">
        <v>1316</v>
      </c>
      <c r="H672" s="157">
        <v>74</v>
      </c>
      <c r="I672" s="157">
        <v>2010</v>
      </c>
      <c r="J672" s="157" t="s">
        <v>6</v>
      </c>
    </row>
    <row r="673" spans="1:10">
      <c r="A673" s="166" t="str">
        <f t="shared" si="42"/>
        <v>Zambia, Water supply and sanitation</v>
      </c>
      <c r="B673" s="154" t="str">
        <f t="shared" si="44"/>
        <v>ZM</v>
      </c>
      <c r="C673" s="154" t="str">
        <f t="shared" si="44"/>
        <v>894</v>
      </c>
      <c r="D673" s="155" t="str">
        <f t="shared" si="44"/>
        <v>Zambia</v>
      </c>
      <c r="E673" s="154" t="s">
        <v>639</v>
      </c>
      <c r="F673" s="157">
        <v>33</v>
      </c>
      <c r="G673" s="157" t="s">
        <v>1316</v>
      </c>
      <c r="H673" s="157">
        <v>55</v>
      </c>
      <c r="I673" s="157">
        <v>2010</v>
      </c>
      <c r="J673" s="157" t="s">
        <v>5</v>
      </c>
    </row>
    <row r="674" spans="1:10">
      <c r="A674" s="166" t="str">
        <f t="shared" si="42"/>
        <v>Gabon, Water supply and sanitation</v>
      </c>
      <c r="B674" s="154" t="str">
        <f t="shared" si="44"/>
        <v>GA</v>
      </c>
      <c r="C674" s="154" t="str">
        <f t="shared" si="44"/>
        <v>266</v>
      </c>
      <c r="D674" s="155" t="str">
        <f t="shared" si="44"/>
        <v>Gabon</v>
      </c>
      <c r="E674" s="154" t="s">
        <v>639</v>
      </c>
      <c r="F674" s="157">
        <v>39</v>
      </c>
      <c r="G674" s="157" t="s">
        <v>1316</v>
      </c>
      <c r="H674" s="157">
        <v>60</v>
      </c>
      <c r="I674" s="157">
        <v>2010</v>
      </c>
      <c r="J674" s="157" t="s">
        <v>5</v>
      </c>
    </row>
    <row r="675" spans="1:10">
      <c r="A675" s="166" t="str">
        <f t="shared" si="42"/>
        <v>Marshall Islands, Water supply and sanitation</v>
      </c>
      <c r="B675" s="154" t="str">
        <f t="shared" si="44"/>
        <v>MH</v>
      </c>
      <c r="C675" s="154" t="str">
        <f t="shared" si="44"/>
        <v>584</v>
      </c>
      <c r="D675" s="155" t="str">
        <f t="shared" si="44"/>
        <v>Marshall Islands</v>
      </c>
      <c r="E675" s="154" t="s">
        <v>639</v>
      </c>
      <c r="F675" s="157">
        <v>82</v>
      </c>
      <c r="G675" s="157" t="s">
        <v>1316</v>
      </c>
      <c r="H675" s="157">
        <v>85</v>
      </c>
      <c r="I675" s="157">
        <v>2010</v>
      </c>
      <c r="J675" s="157" t="s">
        <v>5</v>
      </c>
    </row>
    <row r="676" spans="1:10">
      <c r="A676" s="166" t="str">
        <f t="shared" si="42"/>
        <v>Guatemala, Water supply and sanitation</v>
      </c>
      <c r="B676" s="154" t="str">
        <f t="shared" si="44"/>
        <v>GT</v>
      </c>
      <c r="C676" s="154" t="str">
        <f t="shared" si="44"/>
        <v>320</v>
      </c>
      <c r="D676" s="155" t="str">
        <f t="shared" si="44"/>
        <v>Guatemala</v>
      </c>
      <c r="E676" s="154" t="s">
        <v>639</v>
      </c>
      <c r="F676" s="157">
        <v>82</v>
      </c>
      <c r="G676" s="157" t="s">
        <v>1316</v>
      </c>
      <c r="H676" s="157">
        <v>85</v>
      </c>
      <c r="I676" s="157">
        <v>2010</v>
      </c>
      <c r="J676" s="157" t="s">
        <v>5</v>
      </c>
    </row>
    <row r="677" spans="1:10">
      <c r="A677" s="166" t="str">
        <f t="shared" si="42"/>
        <v>Morocco, Water supply and sanitation</v>
      </c>
      <c r="B677" s="154" t="str">
        <f t="shared" si="44"/>
        <v>MA</v>
      </c>
      <c r="C677" s="154" t="str">
        <f t="shared" si="44"/>
        <v>504</v>
      </c>
      <c r="D677" s="155" t="str">
        <f t="shared" si="44"/>
        <v>Morocco</v>
      </c>
      <c r="E677" s="154" t="s">
        <v>639</v>
      </c>
      <c r="F677" s="157">
        <v>65</v>
      </c>
      <c r="G677" s="157" t="s">
        <v>1316</v>
      </c>
      <c r="H677" s="157">
        <v>77</v>
      </c>
      <c r="I677" s="157">
        <v>2010</v>
      </c>
      <c r="J677" s="157" t="s">
        <v>5</v>
      </c>
    </row>
    <row r="678" spans="1:10">
      <c r="A678" s="166" t="str">
        <f t="shared" si="42"/>
        <v>Iran (Islamic Republic of), Water supply and sanitation</v>
      </c>
      <c r="B678" s="154" t="str">
        <f t="shared" si="44"/>
        <v>IR</v>
      </c>
      <c r="C678" s="154" t="str">
        <f t="shared" si="44"/>
        <v>364</v>
      </c>
      <c r="D678" s="155" t="str">
        <f t="shared" si="44"/>
        <v>Iran (Islamic Republic of)</v>
      </c>
      <c r="E678" s="154" t="s">
        <v>639</v>
      </c>
      <c r="F678" s="157">
        <v>144</v>
      </c>
      <c r="G678" s="157" t="s">
        <v>1316</v>
      </c>
      <c r="H678" s="157">
        <v>98</v>
      </c>
      <c r="I678" s="157">
        <v>2010</v>
      </c>
      <c r="J678" s="157" t="s">
        <v>5</v>
      </c>
    </row>
    <row r="679" spans="1:10">
      <c r="A679" s="166" t="str">
        <f t="shared" si="42"/>
        <v>Guyana, Water supply and sanitation</v>
      </c>
      <c r="B679" s="154" t="str">
        <f t="shared" si="44"/>
        <v>GY</v>
      </c>
      <c r="C679" s="154" t="str">
        <f t="shared" si="44"/>
        <v>328</v>
      </c>
      <c r="D679" s="155" t="str">
        <f t="shared" si="44"/>
        <v>Guyana</v>
      </c>
      <c r="E679" s="154" t="s">
        <v>639</v>
      </c>
      <c r="F679" s="157">
        <v>95</v>
      </c>
      <c r="G679" s="157" t="s">
        <v>1316</v>
      </c>
      <c r="H679" s="157">
        <v>89</v>
      </c>
      <c r="I679" s="157">
        <v>2010</v>
      </c>
      <c r="J679" s="157" t="s">
        <v>5</v>
      </c>
    </row>
    <row r="680" spans="1:10">
      <c r="A680" s="166" t="str">
        <f t="shared" si="42"/>
        <v>Vanuatu, Water supply and sanitation</v>
      </c>
      <c r="B680" s="154" t="str">
        <f t="shared" si="44"/>
        <v>VU</v>
      </c>
      <c r="C680" s="154" t="str">
        <f t="shared" si="44"/>
        <v>548</v>
      </c>
      <c r="D680" s="155" t="str">
        <f t="shared" si="44"/>
        <v>Vanuatu</v>
      </c>
      <c r="E680" s="154" t="s">
        <v>639</v>
      </c>
      <c r="F680" s="157">
        <v>61</v>
      </c>
      <c r="G680" s="157" t="s">
        <v>1316</v>
      </c>
      <c r="H680" s="157">
        <v>74</v>
      </c>
      <c r="I680" s="157">
        <v>2010</v>
      </c>
      <c r="J680" s="157" t="s">
        <v>5</v>
      </c>
    </row>
    <row r="681" spans="1:10">
      <c r="A681" s="166" t="str">
        <f t="shared" si="42"/>
        <v>Mongolia, Water supply and sanitation</v>
      </c>
      <c r="B681" s="154" t="str">
        <f t="shared" si="44"/>
        <v>MN</v>
      </c>
      <c r="C681" s="154" t="str">
        <f t="shared" si="44"/>
        <v>496</v>
      </c>
      <c r="D681" s="155" t="str">
        <f t="shared" si="44"/>
        <v>Mongolia</v>
      </c>
      <c r="E681" s="154" t="s">
        <v>639</v>
      </c>
      <c r="F681" s="157">
        <v>51</v>
      </c>
      <c r="G681" s="157" t="s">
        <v>1316</v>
      </c>
      <c r="H681" s="157">
        <v>67</v>
      </c>
      <c r="I681" s="157">
        <v>2010</v>
      </c>
      <c r="J681" s="157" t="s">
        <v>5</v>
      </c>
    </row>
    <row r="682" spans="1:10">
      <c r="A682" s="166" t="str">
        <f t="shared" si="42"/>
        <v>Egypt, Water supply and sanitation</v>
      </c>
      <c r="B682" s="154" t="str">
        <f t="shared" si="44"/>
        <v>EG</v>
      </c>
      <c r="C682" s="154" t="str">
        <f t="shared" si="44"/>
        <v>818</v>
      </c>
      <c r="D682" s="155" t="str">
        <f t="shared" si="44"/>
        <v>Egypt</v>
      </c>
      <c r="E682" s="154" t="s">
        <v>639</v>
      </c>
      <c r="F682" s="157">
        <v>137</v>
      </c>
      <c r="G682" s="157" t="s">
        <v>1316</v>
      </c>
      <c r="H682" s="157">
        <v>97</v>
      </c>
      <c r="I682" s="157">
        <v>2010</v>
      </c>
      <c r="J682" s="157" t="s">
        <v>5</v>
      </c>
    </row>
    <row r="683" spans="1:10">
      <c r="A683" s="166" t="str">
        <f t="shared" si="42"/>
        <v>Tuvalu, Water supply and sanitation</v>
      </c>
      <c r="B683" s="154" t="str">
        <f t="shared" si="44"/>
        <v>TV</v>
      </c>
      <c r="C683" s="154" t="str">
        <f t="shared" si="44"/>
        <v>798</v>
      </c>
      <c r="D683" s="155" t="str">
        <f t="shared" si="44"/>
        <v>Tuvalu</v>
      </c>
      <c r="E683" s="154" t="s">
        <v>639</v>
      </c>
      <c r="F683" s="157">
        <v>109</v>
      </c>
      <c r="G683" s="157" t="s">
        <v>1316</v>
      </c>
      <c r="H683" s="157">
        <v>92</v>
      </c>
      <c r="I683" s="157">
        <v>2010</v>
      </c>
      <c r="J683" s="157" t="s">
        <v>5</v>
      </c>
    </row>
    <row r="684" spans="1:10">
      <c r="A684" s="166" t="str">
        <f t="shared" si="42"/>
        <v>Belize, Water supply and sanitation</v>
      </c>
      <c r="B684" s="154" t="str">
        <f t="shared" si="44"/>
        <v>BZ</v>
      </c>
      <c r="C684" s="154" t="str">
        <f t="shared" si="44"/>
        <v>084</v>
      </c>
      <c r="D684" s="155" t="str">
        <f t="shared" si="44"/>
        <v>Belize</v>
      </c>
      <c r="E684" s="154" t="s">
        <v>639</v>
      </c>
      <c r="F684" s="157">
        <v>118</v>
      </c>
      <c r="G684" s="157" t="s">
        <v>1316</v>
      </c>
      <c r="H684" s="157">
        <v>94</v>
      </c>
      <c r="I684" s="157">
        <v>2010</v>
      </c>
      <c r="J684" s="157" t="s">
        <v>5</v>
      </c>
    </row>
    <row r="685" spans="1:10">
      <c r="A685" s="166" t="str">
        <f t="shared" si="42"/>
        <v>El Salvador, Water supply and sanitation</v>
      </c>
      <c r="B685" s="154" t="str">
        <f t="shared" ref="B685:D700" si="45">B485</f>
        <v>SV</v>
      </c>
      <c r="C685" s="154" t="str">
        <f t="shared" si="45"/>
        <v>222</v>
      </c>
      <c r="D685" s="155" t="str">
        <f t="shared" si="45"/>
        <v>El Salvador</v>
      </c>
      <c r="E685" s="154" t="s">
        <v>639</v>
      </c>
      <c r="F685" s="157">
        <v>91</v>
      </c>
      <c r="G685" s="157" t="s">
        <v>1316</v>
      </c>
      <c r="H685" s="157">
        <v>88</v>
      </c>
      <c r="I685" s="157">
        <v>2010</v>
      </c>
      <c r="J685" s="157" t="s">
        <v>5</v>
      </c>
    </row>
    <row r="686" spans="1:10">
      <c r="A686" s="166" t="str">
        <f t="shared" si="42"/>
        <v>Tunisia, Water supply and sanitation</v>
      </c>
      <c r="B686" s="154" t="str">
        <f t="shared" si="45"/>
        <v>TN</v>
      </c>
      <c r="C686" s="154" t="str">
        <f t="shared" si="45"/>
        <v>788</v>
      </c>
      <c r="D686" s="155" t="str">
        <f t="shared" si="45"/>
        <v>Tunisia</v>
      </c>
      <c r="E686" s="154" t="s">
        <v>639</v>
      </c>
      <c r="F686" s="157">
        <v>101</v>
      </c>
      <c r="G686" s="157" t="s">
        <v>1316</v>
      </c>
      <c r="H686" s="157">
        <v>90</v>
      </c>
      <c r="I686" s="157">
        <v>2010</v>
      </c>
      <c r="J686" s="157" t="s">
        <v>5</v>
      </c>
    </row>
    <row r="687" spans="1:10">
      <c r="A687" s="166" t="str">
        <f t="shared" si="42"/>
        <v>Ghana, Water supply and sanitation</v>
      </c>
      <c r="B687" s="154" t="str">
        <f t="shared" si="45"/>
        <v>GH</v>
      </c>
      <c r="C687" s="154" t="str">
        <f t="shared" si="45"/>
        <v>288</v>
      </c>
      <c r="D687" s="155" t="str">
        <f t="shared" si="45"/>
        <v>Ghana</v>
      </c>
      <c r="E687" s="154" t="s">
        <v>639</v>
      </c>
      <c r="F687" s="157">
        <v>27</v>
      </c>
      <c r="G687" s="157" t="s">
        <v>1316</v>
      </c>
      <c r="H687" s="157">
        <v>50</v>
      </c>
      <c r="I687" s="157">
        <v>2010</v>
      </c>
      <c r="J687" s="157" t="s">
        <v>5</v>
      </c>
    </row>
    <row r="688" spans="1:10">
      <c r="A688" s="166" t="str">
        <f t="shared" si="42"/>
        <v>Azerbaijan, Water supply and sanitation</v>
      </c>
      <c r="B688" s="154" t="str">
        <f t="shared" si="45"/>
        <v>AZ</v>
      </c>
      <c r="C688" s="154" t="str">
        <f t="shared" si="45"/>
        <v>031</v>
      </c>
      <c r="D688" s="155" t="str">
        <f t="shared" si="45"/>
        <v>Azerbaijan</v>
      </c>
      <c r="E688" s="154" t="s">
        <v>639</v>
      </c>
      <c r="F688" s="157">
        <v>74</v>
      </c>
      <c r="G688" s="157" t="s">
        <v>1316</v>
      </c>
      <c r="H688" s="157">
        <v>81</v>
      </c>
      <c r="I688" s="157">
        <v>2010</v>
      </c>
      <c r="J688" s="157" t="s">
        <v>5</v>
      </c>
    </row>
    <row r="689" spans="1:10">
      <c r="A689" s="166" t="str">
        <f t="shared" si="42"/>
        <v>Maldives, Water supply and sanitation</v>
      </c>
      <c r="B689" s="154" t="str">
        <f t="shared" si="45"/>
        <v>MV</v>
      </c>
      <c r="C689" s="154" t="str">
        <f t="shared" si="45"/>
        <v>462</v>
      </c>
      <c r="D689" s="155" t="str">
        <f t="shared" si="45"/>
        <v>Maldives</v>
      </c>
      <c r="E689" s="154" t="s">
        <v>639</v>
      </c>
      <c r="F689" s="157">
        <v>144</v>
      </c>
      <c r="G689" s="157" t="s">
        <v>1316</v>
      </c>
      <c r="H689" s="157">
        <v>98</v>
      </c>
      <c r="I689" s="157">
        <v>2010</v>
      </c>
      <c r="J689" s="157" t="s">
        <v>5</v>
      </c>
    </row>
    <row r="690" spans="1:10">
      <c r="A690" s="166" t="str">
        <f t="shared" si="42"/>
        <v>Paraguay, Water supply and sanitation</v>
      </c>
      <c r="B690" s="154" t="str">
        <f t="shared" si="45"/>
        <v>PY</v>
      </c>
      <c r="C690" s="154" t="str">
        <f t="shared" si="45"/>
        <v>600</v>
      </c>
      <c r="D690" s="155" t="str">
        <f t="shared" si="45"/>
        <v>Paraguay</v>
      </c>
      <c r="E690" s="154" t="s">
        <v>639</v>
      </c>
      <c r="F690" s="157">
        <v>68</v>
      </c>
      <c r="G690" s="157" t="s">
        <v>1316</v>
      </c>
      <c r="H690" s="157">
        <v>79</v>
      </c>
      <c r="I690" s="157">
        <v>2010</v>
      </c>
      <c r="J690" s="157" t="s">
        <v>5</v>
      </c>
    </row>
    <row r="691" spans="1:10">
      <c r="A691" s="166" t="str">
        <f t="shared" si="42"/>
        <v>Bosnia and Herzegovina, Water supply and sanitation</v>
      </c>
      <c r="B691" s="154" t="str">
        <f t="shared" si="45"/>
        <v>BA</v>
      </c>
      <c r="C691" s="154" t="str">
        <f t="shared" si="45"/>
        <v>070</v>
      </c>
      <c r="D691" s="155" t="str">
        <f t="shared" si="45"/>
        <v>Bosnia and Herzegovina</v>
      </c>
      <c r="E691" s="154" t="s">
        <v>639</v>
      </c>
      <c r="F691" s="157">
        <v>137</v>
      </c>
      <c r="G691" s="157" t="s">
        <v>1316</v>
      </c>
      <c r="H691" s="157">
        <v>97</v>
      </c>
      <c r="I691" s="157">
        <v>2010</v>
      </c>
      <c r="J691" s="157" t="s">
        <v>5</v>
      </c>
    </row>
    <row r="692" spans="1:10">
      <c r="A692" s="166" t="str">
        <f t="shared" si="42"/>
        <v>Jordan, Water supply and sanitation</v>
      </c>
      <c r="B692" s="154" t="str">
        <f t="shared" si="45"/>
        <v>JO</v>
      </c>
      <c r="C692" s="154" t="str">
        <f t="shared" si="45"/>
        <v>400</v>
      </c>
      <c r="D692" s="155" t="str">
        <f t="shared" si="45"/>
        <v>Jordan</v>
      </c>
      <c r="E692" s="154" t="s">
        <v>639</v>
      </c>
      <c r="F692" s="157">
        <v>144</v>
      </c>
      <c r="G692" s="157" t="s">
        <v>1316</v>
      </c>
      <c r="H692" s="157">
        <v>98</v>
      </c>
      <c r="I692" s="157">
        <v>2010</v>
      </c>
      <c r="J692" s="157" t="s">
        <v>5</v>
      </c>
    </row>
    <row r="693" spans="1:10">
      <c r="A693" s="166" t="str">
        <f t="shared" si="42"/>
        <v>Libya, Water supply and sanitation</v>
      </c>
      <c r="B693" s="154" t="str">
        <f t="shared" si="45"/>
        <v>LY</v>
      </c>
      <c r="C693" s="154" t="str">
        <f t="shared" si="45"/>
        <v>434</v>
      </c>
      <c r="D693" s="155" t="str">
        <f t="shared" si="45"/>
        <v>Libya</v>
      </c>
      <c r="E693" s="154" t="s">
        <v>639</v>
      </c>
      <c r="F693" s="157">
        <v>101</v>
      </c>
      <c r="G693" s="157" t="s">
        <v>1316</v>
      </c>
      <c r="H693" s="157">
        <v>90</v>
      </c>
      <c r="I693" s="157">
        <v>2010</v>
      </c>
      <c r="J693" s="157" t="s">
        <v>6</v>
      </c>
    </row>
    <row r="694" spans="1:10">
      <c r="A694" s="166" t="str">
        <f t="shared" si="42"/>
        <v>Cape Verde, Water supply and sanitation</v>
      </c>
      <c r="B694" s="154" t="str">
        <f t="shared" si="45"/>
        <v>CV</v>
      </c>
      <c r="C694" s="154" t="str">
        <f t="shared" si="45"/>
        <v>132</v>
      </c>
      <c r="D694" s="155" t="str">
        <f t="shared" si="45"/>
        <v>Cape Verde</v>
      </c>
      <c r="E694" s="154" t="s">
        <v>639</v>
      </c>
      <c r="F694" s="157">
        <v>63</v>
      </c>
      <c r="G694" s="157" t="s">
        <v>1316</v>
      </c>
      <c r="H694" s="157">
        <v>75</v>
      </c>
      <c r="I694" s="157">
        <v>2010</v>
      </c>
      <c r="J694" s="157" t="s">
        <v>5</v>
      </c>
    </row>
    <row r="695" spans="1:10">
      <c r="A695" s="166" t="str">
        <f t="shared" si="42"/>
        <v>Turkey, Water supply and sanitation</v>
      </c>
      <c r="B695" s="154" t="str">
        <f t="shared" si="45"/>
        <v>TR</v>
      </c>
      <c r="C695" s="154" t="str">
        <f t="shared" si="45"/>
        <v>792</v>
      </c>
      <c r="D695" s="155" t="str">
        <f t="shared" si="45"/>
        <v>Turkey</v>
      </c>
      <c r="E695" s="154" t="s">
        <v>639</v>
      </c>
      <c r="F695" s="157">
        <v>126</v>
      </c>
      <c r="G695" s="157" t="s">
        <v>1316</v>
      </c>
      <c r="H695" s="157">
        <v>95</v>
      </c>
      <c r="I695" s="157">
        <v>2010</v>
      </c>
      <c r="J695" s="157" t="s">
        <v>5</v>
      </c>
    </row>
    <row r="696" spans="1:10">
      <c r="A696" s="166" t="str">
        <f t="shared" si="42"/>
        <v>Fiji, Water supply and sanitation</v>
      </c>
      <c r="B696" s="154" t="str">
        <f t="shared" si="45"/>
        <v>FJ</v>
      </c>
      <c r="C696" s="154" t="str">
        <f t="shared" si="45"/>
        <v>242</v>
      </c>
      <c r="D696" s="155" t="str">
        <f t="shared" si="45"/>
        <v>Fiji</v>
      </c>
      <c r="E696" s="154" t="s">
        <v>639</v>
      </c>
      <c r="F696" s="157">
        <v>104</v>
      </c>
      <c r="G696" s="157" t="s">
        <v>1316</v>
      </c>
      <c r="H696" s="157">
        <v>91</v>
      </c>
      <c r="I696" s="157">
        <v>2010</v>
      </c>
      <c r="J696" s="157" t="s">
        <v>5</v>
      </c>
    </row>
    <row r="697" spans="1:10">
      <c r="A697" s="166" t="str">
        <f t="shared" si="42"/>
        <v>Indonesia, Water supply and sanitation</v>
      </c>
      <c r="B697" s="154" t="str">
        <f t="shared" si="45"/>
        <v>ID</v>
      </c>
      <c r="C697" s="154" t="str">
        <f t="shared" si="45"/>
        <v>360</v>
      </c>
      <c r="D697" s="155" t="str">
        <f t="shared" si="45"/>
        <v>Indonesia</v>
      </c>
      <c r="E697" s="154" t="s">
        <v>639</v>
      </c>
      <c r="F697" s="157">
        <v>53</v>
      </c>
      <c r="G697" s="157" t="s">
        <v>1316</v>
      </c>
      <c r="H697" s="157">
        <v>68</v>
      </c>
      <c r="I697" s="157">
        <v>2010</v>
      </c>
      <c r="J697" s="157" t="s">
        <v>5</v>
      </c>
    </row>
    <row r="698" spans="1:10">
      <c r="A698" s="166" t="str">
        <f t="shared" si="42"/>
        <v>Dominican Republic, Water supply and sanitation</v>
      </c>
      <c r="B698" s="154" t="str">
        <f t="shared" si="45"/>
        <v>DO</v>
      </c>
      <c r="C698" s="154" t="str">
        <f t="shared" si="45"/>
        <v>214</v>
      </c>
      <c r="D698" s="155" t="str">
        <f t="shared" si="45"/>
        <v>Dominican Republic</v>
      </c>
      <c r="E698" s="154" t="s">
        <v>639</v>
      </c>
      <c r="F698" s="157">
        <v>82</v>
      </c>
      <c r="G698" s="157" t="s">
        <v>1316</v>
      </c>
      <c r="H698" s="157">
        <v>85</v>
      </c>
      <c r="I698" s="157">
        <v>2010</v>
      </c>
      <c r="J698" s="157" t="s">
        <v>5</v>
      </c>
    </row>
    <row r="699" spans="1:10">
      <c r="A699" s="166" t="str">
        <f t="shared" si="42"/>
        <v>China, Water supply and sanitation</v>
      </c>
      <c r="B699" s="154" t="str">
        <f t="shared" si="45"/>
        <v>CN</v>
      </c>
      <c r="C699" s="154">
        <f t="shared" si="45"/>
        <v>156</v>
      </c>
      <c r="D699" s="155" t="str">
        <f t="shared" si="45"/>
        <v>China</v>
      </c>
      <c r="E699" s="154" t="s">
        <v>639</v>
      </c>
      <c r="F699" s="157">
        <v>66</v>
      </c>
      <c r="G699" s="157" t="s">
        <v>1316</v>
      </c>
      <c r="H699" s="157">
        <v>78</v>
      </c>
      <c r="I699" s="157">
        <v>2010</v>
      </c>
      <c r="J699" s="157" t="s">
        <v>5</v>
      </c>
    </row>
    <row r="700" spans="1:10">
      <c r="A700" s="166" t="str">
        <f t="shared" si="42"/>
        <v>Namibia, Water supply and sanitation</v>
      </c>
      <c r="B700" s="154" t="str">
        <f t="shared" si="45"/>
        <v>NA</v>
      </c>
      <c r="C700" s="154" t="str">
        <f t="shared" si="45"/>
        <v>516</v>
      </c>
      <c r="D700" s="155" t="str">
        <f t="shared" si="45"/>
        <v>Namibia</v>
      </c>
      <c r="E700" s="154" t="s">
        <v>639</v>
      </c>
      <c r="F700" s="157">
        <v>44</v>
      </c>
      <c r="G700" s="157" t="s">
        <v>1316</v>
      </c>
      <c r="H700" s="157">
        <v>63</v>
      </c>
      <c r="I700" s="157">
        <v>2010</v>
      </c>
      <c r="J700" s="157" t="s">
        <v>5</v>
      </c>
    </row>
    <row r="701" spans="1:10">
      <c r="A701" s="166" t="str">
        <f t="shared" si="42"/>
        <v>Ecuador, Water supply and sanitation</v>
      </c>
      <c r="B701" s="154" t="str">
        <f t="shared" ref="B701:D716" si="46">B501</f>
        <v>EC</v>
      </c>
      <c r="C701" s="154" t="str">
        <f t="shared" si="46"/>
        <v>218</v>
      </c>
      <c r="D701" s="155" t="str">
        <f t="shared" si="46"/>
        <v>Ecuador</v>
      </c>
      <c r="E701" s="154" t="s">
        <v>639</v>
      </c>
      <c r="F701" s="157">
        <v>113</v>
      </c>
      <c r="G701" s="157" t="s">
        <v>1316</v>
      </c>
      <c r="H701" s="157">
        <v>93</v>
      </c>
      <c r="I701" s="157">
        <v>2010</v>
      </c>
      <c r="J701" s="157" t="s">
        <v>5</v>
      </c>
    </row>
    <row r="702" spans="1:10">
      <c r="A702" s="166" t="str">
        <f t="shared" si="42"/>
        <v>Venezuela (Bolivarian Republic of), Water supply and sanitation</v>
      </c>
      <c r="B702" s="154" t="str">
        <f t="shared" si="46"/>
        <v>VE</v>
      </c>
      <c r="C702" s="154" t="str">
        <f t="shared" si="46"/>
        <v>862</v>
      </c>
      <c r="D702" s="155" t="str">
        <f t="shared" si="46"/>
        <v>Venezuela (Bolivarian Republic of)</v>
      </c>
      <c r="E702" s="154" t="s">
        <v>639</v>
      </c>
      <c r="F702" s="157">
        <v>109</v>
      </c>
      <c r="G702" s="157" t="s">
        <v>1316</v>
      </c>
      <c r="H702" s="157">
        <v>92</v>
      </c>
      <c r="I702" s="157">
        <v>2010</v>
      </c>
      <c r="J702" s="157" t="s">
        <v>6</v>
      </c>
    </row>
    <row r="703" spans="1:10">
      <c r="A703" s="166" t="str">
        <f t="shared" si="42"/>
        <v>The former Yugoslav Republic of Macedonia, Water supply and sanitation</v>
      </c>
      <c r="B703" s="154" t="str">
        <f t="shared" si="46"/>
        <v>MK</v>
      </c>
      <c r="C703" s="154" t="str">
        <f t="shared" si="46"/>
        <v>807</v>
      </c>
      <c r="D703" s="155" t="str">
        <f t="shared" si="46"/>
        <v>The former Yugoslav Republic of Macedonia</v>
      </c>
      <c r="E703" s="154" t="s">
        <v>639</v>
      </c>
      <c r="F703" s="157">
        <v>118</v>
      </c>
      <c r="G703" s="157" t="s">
        <v>1316</v>
      </c>
      <c r="H703" s="157">
        <v>94</v>
      </c>
      <c r="I703" s="157">
        <v>2010</v>
      </c>
      <c r="J703" s="157" t="s">
        <v>5</v>
      </c>
    </row>
    <row r="704" spans="1:10">
      <c r="A704" s="166" t="str">
        <f t="shared" si="42"/>
        <v>Lebanon, Water supply and sanitation</v>
      </c>
      <c r="B704" s="154" t="str">
        <f t="shared" si="46"/>
        <v>LB</v>
      </c>
      <c r="C704" s="154" t="str">
        <f t="shared" si="46"/>
        <v>422</v>
      </c>
      <c r="D704" s="155" t="str">
        <f t="shared" si="46"/>
        <v>Lebanon</v>
      </c>
      <c r="E704" s="154" t="s">
        <v>639</v>
      </c>
      <c r="F704" s="157">
        <v>91</v>
      </c>
      <c r="G704" s="157" t="s">
        <v>1316</v>
      </c>
      <c r="H704" s="157">
        <v>88</v>
      </c>
      <c r="I704" s="157">
        <v>2010</v>
      </c>
      <c r="J704" s="157" t="s">
        <v>6</v>
      </c>
    </row>
    <row r="705" spans="1:10">
      <c r="A705" s="166" t="str">
        <f t="shared" si="42"/>
        <v>Albania, Water supply and sanitation</v>
      </c>
      <c r="B705" s="154" t="str">
        <f t="shared" si="46"/>
        <v>AL</v>
      </c>
      <c r="C705" s="154" t="str">
        <f t="shared" si="46"/>
        <v>008</v>
      </c>
      <c r="D705" s="155" t="str">
        <f t="shared" si="46"/>
        <v>Albania</v>
      </c>
      <c r="E705" s="154" t="s">
        <v>639</v>
      </c>
      <c r="F705" s="157">
        <v>126</v>
      </c>
      <c r="G705" s="157" t="s">
        <v>1316</v>
      </c>
      <c r="H705" s="157">
        <v>95</v>
      </c>
      <c r="I705" s="157">
        <v>2010</v>
      </c>
      <c r="J705" s="157" t="s">
        <v>5</v>
      </c>
    </row>
    <row r="706" spans="1:10">
      <c r="A706" s="166" t="str">
        <f t="shared" si="42"/>
        <v>Suriname, Water supply and sanitation</v>
      </c>
      <c r="B706" s="154" t="str">
        <f t="shared" si="46"/>
        <v>SR</v>
      </c>
      <c r="C706" s="154" t="str">
        <f t="shared" si="46"/>
        <v>740</v>
      </c>
      <c r="D706" s="155" t="str">
        <f t="shared" si="46"/>
        <v>Suriname</v>
      </c>
      <c r="E706" s="154" t="s">
        <v>639</v>
      </c>
      <c r="F706" s="157">
        <v>91</v>
      </c>
      <c r="G706" s="157" t="s">
        <v>1316</v>
      </c>
      <c r="H706" s="157">
        <v>88</v>
      </c>
      <c r="I706" s="157">
        <v>2010</v>
      </c>
      <c r="J706" s="157" t="s">
        <v>5</v>
      </c>
    </row>
    <row r="707" spans="1:10">
      <c r="A707" s="166" t="str">
        <f t="shared" si="42"/>
        <v>Russian Federation, Water supply and sanitation</v>
      </c>
      <c r="B707" s="154" t="str">
        <f t="shared" si="46"/>
        <v>RU</v>
      </c>
      <c r="C707" s="154" t="str">
        <f t="shared" si="46"/>
        <v>643</v>
      </c>
      <c r="D707" s="155" t="str">
        <f t="shared" si="46"/>
        <v>Russian Federation</v>
      </c>
      <c r="E707" s="154" t="s">
        <v>639</v>
      </c>
      <c r="F707" s="157">
        <v>81</v>
      </c>
      <c r="G707" s="157" t="s">
        <v>1316</v>
      </c>
      <c r="H707" s="157">
        <v>84</v>
      </c>
      <c r="I707" s="157">
        <v>2010</v>
      </c>
      <c r="J707" s="157" t="s">
        <v>5</v>
      </c>
    </row>
    <row r="708" spans="1:10">
      <c r="A708" s="166" t="str">
        <f t="shared" si="42"/>
        <v>Cuba, Water supply and sanitation</v>
      </c>
      <c r="B708" s="154" t="str">
        <f t="shared" si="46"/>
        <v>CU</v>
      </c>
      <c r="C708" s="154" t="str">
        <f t="shared" si="46"/>
        <v>192</v>
      </c>
      <c r="D708" s="155" t="str">
        <f t="shared" si="46"/>
        <v>Cuba</v>
      </c>
      <c r="E708" s="154" t="s">
        <v>639</v>
      </c>
      <c r="F708" s="157">
        <v>113</v>
      </c>
      <c r="G708" s="157" t="s">
        <v>1316</v>
      </c>
      <c r="H708" s="157">
        <v>93</v>
      </c>
      <c r="I708" s="157">
        <v>2010</v>
      </c>
      <c r="J708" s="157" t="s">
        <v>5</v>
      </c>
    </row>
    <row r="709" spans="1:10">
      <c r="A709" s="166" t="str">
        <f t="shared" si="42"/>
        <v>Republic of Moldova, Water supply and sanitation</v>
      </c>
      <c r="B709" s="154" t="str">
        <f t="shared" si="46"/>
        <v>MD</v>
      </c>
      <c r="C709" s="154" t="str">
        <f t="shared" si="46"/>
        <v>498</v>
      </c>
      <c r="D709" s="155" t="str">
        <f t="shared" si="46"/>
        <v>Republic of Moldova</v>
      </c>
      <c r="E709" s="154" t="s">
        <v>639</v>
      </c>
      <c r="F709" s="157">
        <v>104</v>
      </c>
      <c r="G709" s="157" t="s">
        <v>1316</v>
      </c>
      <c r="H709" s="157">
        <v>91</v>
      </c>
      <c r="I709" s="157">
        <v>2010</v>
      </c>
      <c r="J709" s="157" t="s">
        <v>5</v>
      </c>
    </row>
    <row r="710" spans="1:10">
      <c r="A710" s="166" t="str">
        <f t="shared" ref="A710:A773" si="47">D710&amp;", "&amp;E710</f>
        <v>Tonga, Water supply and sanitation</v>
      </c>
      <c r="B710" s="154" t="str">
        <f t="shared" si="46"/>
        <v>TO</v>
      </c>
      <c r="C710" s="154" t="str">
        <f t="shared" si="46"/>
        <v>776</v>
      </c>
      <c r="D710" s="155" t="str">
        <f t="shared" si="46"/>
        <v>Tonga</v>
      </c>
      <c r="E710" s="154" t="s">
        <v>639</v>
      </c>
      <c r="F710" s="157">
        <v>144</v>
      </c>
      <c r="G710" s="157" t="s">
        <v>1316</v>
      </c>
      <c r="H710" s="157">
        <v>98</v>
      </c>
      <c r="I710" s="157">
        <v>2010</v>
      </c>
      <c r="J710" s="157" t="s">
        <v>5</v>
      </c>
    </row>
    <row r="711" spans="1:10">
      <c r="A711" s="166" t="str">
        <f t="shared" si="47"/>
        <v>Botswana, Water supply and sanitation</v>
      </c>
      <c r="B711" s="154" t="str">
        <f t="shared" si="46"/>
        <v>BW</v>
      </c>
      <c r="C711" s="154" t="str">
        <f t="shared" si="46"/>
        <v>072</v>
      </c>
      <c r="D711" s="155" t="str">
        <f t="shared" si="46"/>
        <v>Botswana</v>
      </c>
      <c r="E711" s="154" t="s">
        <v>639</v>
      </c>
      <c r="F711" s="157">
        <v>68</v>
      </c>
      <c r="G711" s="157" t="s">
        <v>1316</v>
      </c>
      <c r="H711" s="157">
        <v>79</v>
      </c>
      <c r="I711" s="157">
        <v>2010</v>
      </c>
      <c r="J711" s="157" t="s">
        <v>5</v>
      </c>
    </row>
    <row r="712" spans="1:10">
      <c r="A712" s="166" t="str">
        <f t="shared" si="47"/>
        <v>Samoa, Water supply and sanitation</v>
      </c>
      <c r="B712" s="154" t="str">
        <f t="shared" si="46"/>
        <v>WS</v>
      </c>
      <c r="C712" s="154" t="str">
        <f t="shared" si="46"/>
        <v>882</v>
      </c>
      <c r="D712" s="155" t="str">
        <f t="shared" si="46"/>
        <v>Samoa</v>
      </c>
      <c r="E712" s="154" t="s">
        <v>639</v>
      </c>
      <c r="F712" s="157">
        <v>137</v>
      </c>
      <c r="G712" s="157" t="s">
        <v>1316</v>
      </c>
      <c r="H712" s="157">
        <v>97</v>
      </c>
      <c r="I712" s="157">
        <v>2010</v>
      </c>
      <c r="J712" s="157" t="s">
        <v>5</v>
      </c>
    </row>
    <row r="713" spans="1:10">
      <c r="A713" s="166" t="str">
        <f t="shared" si="47"/>
        <v>South Africa, Water supply and sanitation</v>
      </c>
      <c r="B713" s="154" t="str">
        <f t="shared" si="46"/>
        <v>ZA</v>
      </c>
      <c r="C713" s="154" t="str">
        <f t="shared" si="46"/>
        <v>710</v>
      </c>
      <c r="D713" s="155" t="str">
        <f t="shared" si="46"/>
        <v>South Africa</v>
      </c>
      <c r="E713" s="154" t="s">
        <v>639</v>
      </c>
      <c r="F713" s="157">
        <v>82</v>
      </c>
      <c r="G713" s="157" t="s">
        <v>1316</v>
      </c>
      <c r="H713" s="157">
        <v>85</v>
      </c>
      <c r="I713" s="157">
        <v>2010</v>
      </c>
      <c r="J713" s="157" t="s">
        <v>5</v>
      </c>
    </row>
    <row r="714" spans="1:10">
      <c r="A714" s="166" t="str">
        <f t="shared" si="47"/>
        <v>Philippines, Water supply and sanitation</v>
      </c>
      <c r="B714" s="154" t="str">
        <f t="shared" si="46"/>
        <v>PH</v>
      </c>
      <c r="C714" s="154" t="str">
        <f t="shared" si="46"/>
        <v>608</v>
      </c>
      <c r="D714" s="155" t="str">
        <f t="shared" si="46"/>
        <v>Philippines</v>
      </c>
      <c r="E714" s="154" t="s">
        <v>639</v>
      </c>
      <c r="F714" s="157">
        <v>79</v>
      </c>
      <c r="G714" s="157" t="s">
        <v>1316</v>
      </c>
      <c r="H714" s="157">
        <v>83</v>
      </c>
      <c r="I714" s="157">
        <v>2010</v>
      </c>
      <c r="J714" s="157" t="s">
        <v>5</v>
      </c>
    </row>
    <row r="715" spans="1:10">
      <c r="A715" s="166" t="str">
        <f t="shared" si="47"/>
        <v>Armenia, Water supply and sanitation</v>
      </c>
      <c r="B715" s="154" t="str">
        <f t="shared" si="46"/>
        <v>AM</v>
      </c>
      <c r="C715" s="154" t="str">
        <f t="shared" si="46"/>
        <v>051</v>
      </c>
      <c r="D715" s="155" t="str">
        <f t="shared" si="46"/>
        <v>Armenia</v>
      </c>
      <c r="E715" s="154" t="s">
        <v>639</v>
      </c>
      <c r="F715" s="157">
        <v>118</v>
      </c>
      <c r="G715" s="157" t="s">
        <v>1316</v>
      </c>
      <c r="H715" s="157">
        <v>94</v>
      </c>
      <c r="I715" s="157">
        <v>2010</v>
      </c>
      <c r="J715" s="157" t="s">
        <v>5</v>
      </c>
    </row>
    <row r="716" spans="1:10">
      <c r="A716" s="166" t="str">
        <f t="shared" si="47"/>
        <v>Colombia, Water supply and sanitation</v>
      </c>
      <c r="B716" s="154" t="str">
        <f t="shared" si="46"/>
        <v>CO</v>
      </c>
      <c r="C716" s="154" t="str">
        <f t="shared" si="46"/>
        <v>170</v>
      </c>
      <c r="D716" s="155" t="str">
        <f t="shared" si="46"/>
        <v>Colombia</v>
      </c>
      <c r="E716" s="154" t="s">
        <v>639</v>
      </c>
      <c r="F716" s="157">
        <v>82</v>
      </c>
      <c r="G716" s="157" t="s">
        <v>1316</v>
      </c>
      <c r="H716" s="157">
        <v>85</v>
      </c>
      <c r="I716" s="157">
        <v>2010</v>
      </c>
      <c r="J716" s="157" t="s">
        <v>5</v>
      </c>
    </row>
    <row r="717" spans="1:10">
      <c r="A717" s="166" t="str">
        <f t="shared" si="47"/>
        <v>Kazakhstan, Water supply and sanitation</v>
      </c>
      <c r="B717" s="154" t="str">
        <f t="shared" ref="B717:D732" si="48">B517</f>
        <v>KZ</v>
      </c>
      <c r="C717" s="154" t="str">
        <f t="shared" si="48"/>
        <v>398</v>
      </c>
      <c r="D717" s="155" t="str">
        <f t="shared" si="48"/>
        <v>Kazakhstan</v>
      </c>
      <c r="E717" s="154" t="s">
        <v>639</v>
      </c>
      <c r="F717" s="157">
        <v>129</v>
      </c>
      <c r="G717" s="157" t="s">
        <v>1316</v>
      </c>
      <c r="H717" s="157">
        <v>96</v>
      </c>
      <c r="I717" s="157">
        <v>2010</v>
      </c>
      <c r="J717" s="157" t="s">
        <v>5</v>
      </c>
    </row>
    <row r="718" spans="1:10">
      <c r="A718" s="166" t="str">
        <f t="shared" si="47"/>
        <v>Ukraine, Water supply and sanitation</v>
      </c>
      <c r="B718" s="154" t="str">
        <f t="shared" si="48"/>
        <v>UA</v>
      </c>
      <c r="C718" s="154" t="str">
        <f t="shared" si="48"/>
        <v>804</v>
      </c>
      <c r="D718" s="155" t="str">
        <f t="shared" si="48"/>
        <v>Ukraine</v>
      </c>
      <c r="E718" s="154" t="s">
        <v>639</v>
      </c>
      <c r="F718" s="157">
        <v>129</v>
      </c>
      <c r="G718" s="157" t="s">
        <v>1316</v>
      </c>
      <c r="H718" s="157">
        <v>96</v>
      </c>
      <c r="I718" s="157">
        <v>2010</v>
      </c>
      <c r="J718" s="157" t="s">
        <v>5</v>
      </c>
    </row>
    <row r="719" spans="1:10">
      <c r="A719" s="166" t="str">
        <f t="shared" si="47"/>
        <v>Peru, Water supply and sanitation</v>
      </c>
      <c r="B719" s="154" t="str">
        <f t="shared" si="48"/>
        <v>PE</v>
      </c>
      <c r="C719" s="154" t="str">
        <f t="shared" si="48"/>
        <v>604</v>
      </c>
      <c r="D719" s="155" t="str">
        <f t="shared" si="48"/>
        <v>Peru</v>
      </c>
      <c r="E719" s="154" t="s">
        <v>639</v>
      </c>
      <c r="F719" s="157">
        <v>66</v>
      </c>
      <c r="G719" s="157" t="s">
        <v>1316</v>
      </c>
      <c r="H719" s="157">
        <v>78</v>
      </c>
      <c r="I719" s="157">
        <v>2010</v>
      </c>
      <c r="J719" s="157" t="s">
        <v>5</v>
      </c>
    </row>
    <row r="720" spans="1:10">
      <c r="A720" s="166" t="str">
        <f t="shared" si="47"/>
        <v>Jamaica, Water supply and sanitation</v>
      </c>
      <c r="B720" s="154" t="str">
        <f t="shared" si="48"/>
        <v>JM</v>
      </c>
      <c r="C720" s="154" t="str">
        <f t="shared" si="48"/>
        <v>388</v>
      </c>
      <c r="D720" s="155" t="str">
        <f t="shared" si="48"/>
        <v>Jamaica</v>
      </c>
      <c r="E720" s="154" t="s">
        <v>639</v>
      </c>
      <c r="F720" s="157">
        <v>90</v>
      </c>
      <c r="G720" s="157" t="s">
        <v>1316</v>
      </c>
      <c r="H720" s="157">
        <v>87</v>
      </c>
      <c r="I720" s="157">
        <v>2010</v>
      </c>
      <c r="J720" s="157" t="s">
        <v>5</v>
      </c>
    </row>
    <row r="721" spans="1:10">
      <c r="A721" s="166" t="str">
        <f t="shared" si="47"/>
        <v>Georgia, Water supply and sanitation</v>
      </c>
      <c r="B721" s="154" t="str">
        <f t="shared" si="48"/>
        <v>GE</v>
      </c>
      <c r="C721" s="154" t="str">
        <f t="shared" si="48"/>
        <v>268</v>
      </c>
      <c r="D721" s="155" t="str">
        <f t="shared" si="48"/>
        <v>Georgia</v>
      </c>
      <c r="E721" s="154" t="s">
        <v>639</v>
      </c>
      <c r="F721" s="157">
        <v>137</v>
      </c>
      <c r="G721" s="157" t="s">
        <v>1316</v>
      </c>
      <c r="H721" s="157">
        <v>97</v>
      </c>
      <c r="I721" s="157">
        <v>2010</v>
      </c>
      <c r="J721" s="157" t="s">
        <v>5</v>
      </c>
    </row>
    <row r="722" spans="1:10">
      <c r="A722" s="166" t="str">
        <f t="shared" si="47"/>
        <v>Sri Lanka, Water supply and sanitation</v>
      </c>
      <c r="B722" s="154" t="str">
        <f t="shared" si="48"/>
        <v>LK</v>
      </c>
      <c r="C722" s="154" t="str">
        <f t="shared" si="48"/>
        <v>144</v>
      </c>
      <c r="D722" s="155" t="str">
        <f t="shared" si="48"/>
        <v>Sri Lanka</v>
      </c>
      <c r="E722" s="154" t="s">
        <v>639</v>
      </c>
      <c r="F722" s="157">
        <v>109</v>
      </c>
      <c r="G722" s="157" t="s">
        <v>1316</v>
      </c>
      <c r="H722" s="157">
        <v>92</v>
      </c>
      <c r="I722" s="157">
        <v>2010</v>
      </c>
      <c r="J722" s="157" t="s">
        <v>5</v>
      </c>
    </row>
    <row r="723" spans="1:10">
      <c r="A723" s="166" t="str">
        <f t="shared" si="47"/>
        <v>Mexico, Water supply and sanitation</v>
      </c>
      <c r="B723" s="154" t="str">
        <f t="shared" si="48"/>
        <v>MX</v>
      </c>
      <c r="C723" s="154" t="str">
        <f t="shared" si="48"/>
        <v>484</v>
      </c>
      <c r="D723" s="155" t="str">
        <f t="shared" si="48"/>
        <v>Mexico</v>
      </c>
      <c r="E723" s="154" t="s">
        <v>639</v>
      </c>
      <c r="F723" s="157">
        <v>104</v>
      </c>
      <c r="G723" s="157" t="s">
        <v>1316</v>
      </c>
      <c r="H723" s="157">
        <v>91</v>
      </c>
      <c r="I723" s="157">
        <v>2010</v>
      </c>
      <c r="J723" s="157" t="s">
        <v>5</v>
      </c>
    </row>
    <row r="724" spans="1:10">
      <c r="A724" s="166" t="str">
        <f t="shared" si="47"/>
        <v>Saint Vincent and the Grenadines, Water supply and sanitation</v>
      </c>
      <c r="B724" s="154" t="str">
        <f t="shared" si="48"/>
        <v>VC</v>
      </c>
      <c r="C724" s="154" t="str">
        <f t="shared" si="48"/>
        <v>670</v>
      </c>
      <c r="D724" s="155" t="str">
        <f t="shared" si="48"/>
        <v>Saint Vincent and the Grenadines</v>
      </c>
      <c r="E724" s="154" t="s">
        <v>639</v>
      </c>
      <c r="F724" s="157">
        <v>79</v>
      </c>
      <c r="G724" s="157" t="s">
        <v>1316</v>
      </c>
      <c r="H724" s="157">
        <v>83</v>
      </c>
      <c r="I724" s="157">
        <v>2010</v>
      </c>
      <c r="J724" s="157" t="s">
        <v>6</v>
      </c>
    </row>
    <row r="725" spans="1:10">
      <c r="A725" s="166" t="str">
        <f t="shared" si="47"/>
        <v>Grenada, Water supply and sanitation</v>
      </c>
      <c r="B725" s="154" t="str">
        <f t="shared" si="48"/>
        <v>GD</v>
      </c>
      <c r="C725" s="154" t="str">
        <f t="shared" si="48"/>
        <v>308</v>
      </c>
      <c r="D725" s="155" t="str">
        <f t="shared" si="48"/>
        <v>Grenada</v>
      </c>
      <c r="E725" s="154" t="s">
        <v>639</v>
      </c>
      <c r="F725" s="157">
        <v>88</v>
      </c>
      <c r="G725" s="157" t="s">
        <v>1316</v>
      </c>
      <c r="H725" s="157">
        <v>86</v>
      </c>
      <c r="I725" s="157">
        <v>2010</v>
      </c>
      <c r="J725" s="157" t="s">
        <v>6</v>
      </c>
    </row>
    <row r="726" spans="1:10">
      <c r="A726" s="166" t="str">
        <f t="shared" si="47"/>
        <v>Belarus, Water supply and sanitation</v>
      </c>
      <c r="B726" s="154" t="str">
        <f t="shared" si="48"/>
        <v>BY</v>
      </c>
      <c r="C726" s="154" t="str">
        <f t="shared" si="48"/>
        <v>112</v>
      </c>
      <c r="D726" s="155" t="str">
        <f t="shared" si="48"/>
        <v>Belarus</v>
      </c>
      <c r="E726" s="154" t="s">
        <v>639</v>
      </c>
      <c r="F726" s="157">
        <v>137</v>
      </c>
      <c r="G726" s="157" t="s">
        <v>1316</v>
      </c>
      <c r="H726" s="157">
        <v>97</v>
      </c>
      <c r="I726" s="157">
        <v>2010</v>
      </c>
      <c r="J726" s="157" t="s">
        <v>5</v>
      </c>
    </row>
    <row r="727" spans="1:10">
      <c r="A727" s="166" t="str">
        <f t="shared" si="47"/>
        <v>Seychelles, Water supply and sanitation</v>
      </c>
      <c r="B727" s="154" t="str">
        <f t="shared" si="48"/>
        <v>SC</v>
      </c>
      <c r="C727" s="154" t="str">
        <f t="shared" si="48"/>
        <v>690</v>
      </c>
      <c r="D727" s="155" t="str">
        <f t="shared" si="48"/>
        <v>Seychelles</v>
      </c>
      <c r="E727" s="154" t="s">
        <v>639</v>
      </c>
      <c r="F727" s="157">
        <v>101</v>
      </c>
      <c r="G727" s="157" t="s">
        <v>1316</v>
      </c>
      <c r="H727" s="157">
        <v>90</v>
      </c>
      <c r="I727" s="157">
        <v>2010</v>
      </c>
      <c r="J727" s="157" t="s">
        <v>6</v>
      </c>
    </row>
    <row r="728" spans="1:10">
      <c r="A728" s="166" t="str">
        <f t="shared" si="47"/>
        <v>Serbia, Water supply and sanitation</v>
      </c>
      <c r="B728" s="154" t="str">
        <f t="shared" si="48"/>
        <v>RS</v>
      </c>
      <c r="C728" s="154" t="str">
        <f t="shared" si="48"/>
        <v>688</v>
      </c>
      <c r="D728" s="155" t="str">
        <f t="shared" si="48"/>
        <v>Serbia</v>
      </c>
      <c r="E728" s="154" t="s">
        <v>639</v>
      </c>
      <c r="F728" s="157">
        <v>129</v>
      </c>
      <c r="G728" s="157" t="s">
        <v>1316</v>
      </c>
      <c r="H728" s="157">
        <v>96</v>
      </c>
      <c r="I728" s="157">
        <v>2010</v>
      </c>
      <c r="J728" s="157" t="s">
        <v>5</v>
      </c>
    </row>
    <row r="729" spans="1:10">
      <c r="A729" s="166" t="str">
        <f t="shared" si="47"/>
        <v>Saudi Arabia, Water supply and sanitation</v>
      </c>
      <c r="B729" s="154" t="str">
        <f t="shared" si="48"/>
        <v>SA</v>
      </c>
      <c r="C729" s="154" t="str">
        <f t="shared" si="48"/>
        <v>682</v>
      </c>
      <c r="D729" s="155" t="str">
        <f t="shared" si="48"/>
        <v>Saudi Arabia</v>
      </c>
      <c r="E729" s="154" t="s">
        <v>639</v>
      </c>
      <c r="F729" s="157">
        <v>118</v>
      </c>
      <c r="G729" s="157" t="s">
        <v>1316</v>
      </c>
      <c r="H729" s="157">
        <v>94</v>
      </c>
      <c r="I729" s="157">
        <v>2010</v>
      </c>
      <c r="J729" s="157" t="s">
        <v>6</v>
      </c>
    </row>
    <row r="730" spans="1:10">
      <c r="A730" s="166" t="str">
        <f t="shared" si="47"/>
        <v>Oman, Water supply and sanitation</v>
      </c>
      <c r="B730" s="154" t="str">
        <f t="shared" si="48"/>
        <v>OM</v>
      </c>
      <c r="C730" s="154" t="str">
        <f t="shared" si="48"/>
        <v>512</v>
      </c>
      <c r="D730" s="155" t="str">
        <f t="shared" si="48"/>
        <v>Oman</v>
      </c>
      <c r="E730" s="154" t="s">
        <v>639</v>
      </c>
      <c r="F730" s="157">
        <v>118</v>
      </c>
      <c r="G730" s="157" t="s">
        <v>1316</v>
      </c>
      <c r="H730" s="157">
        <v>94</v>
      </c>
      <c r="I730" s="157">
        <v>2010</v>
      </c>
      <c r="J730" s="157" t="s">
        <v>5</v>
      </c>
    </row>
    <row r="731" spans="1:10">
      <c r="A731" s="166" t="str">
        <f t="shared" si="47"/>
        <v>Saint Lucia, Water supply and sanitation</v>
      </c>
      <c r="B731" s="154" t="str">
        <f t="shared" si="48"/>
        <v>LC</v>
      </c>
      <c r="C731" s="154" t="str">
        <f t="shared" si="48"/>
        <v>662</v>
      </c>
      <c r="D731" s="155" t="str">
        <f t="shared" si="48"/>
        <v>Saint Lucia</v>
      </c>
      <c r="E731" s="154" t="s">
        <v>639</v>
      </c>
      <c r="F731" s="157">
        <v>74</v>
      </c>
      <c r="G731" s="157" t="s">
        <v>1316</v>
      </c>
      <c r="H731" s="157">
        <v>81</v>
      </c>
      <c r="I731" s="157">
        <v>2010</v>
      </c>
      <c r="J731" s="157" t="s">
        <v>5</v>
      </c>
    </row>
    <row r="732" spans="1:10">
      <c r="A732" s="166" t="str">
        <f t="shared" si="47"/>
        <v>Dominica, Water supply and sanitation</v>
      </c>
      <c r="B732" s="154" t="str">
        <f t="shared" si="48"/>
        <v>DM</v>
      </c>
      <c r="C732" s="154" t="str">
        <f t="shared" si="48"/>
        <v>212</v>
      </c>
      <c r="D732" s="155" t="str">
        <f t="shared" si="48"/>
        <v>Dominica</v>
      </c>
      <c r="E732" s="154" t="s">
        <v>639</v>
      </c>
      <c r="F732" s="157">
        <v>82</v>
      </c>
      <c r="G732" s="157" t="s">
        <v>1316</v>
      </c>
      <c r="H732" s="157">
        <v>85</v>
      </c>
      <c r="I732" s="157">
        <v>2010</v>
      </c>
      <c r="J732" s="157" t="s">
        <v>6</v>
      </c>
    </row>
    <row r="733" spans="1:10">
      <c r="A733" s="166" t="str">
        <f t="shared" si="47"/>
        <v>Montenegro, Water supply and sanitation</v>
      </c>
      <c r="B733" s="154" t="str">
        <f t="shared" ref="B733:D748" si="49">B533</f>
        <v>ME</v>
      </c>
      <c r="C733" s="154" t="str">
        <f t="shared" si="49"/>
        <v>499</v>
      </c>
      <c r="D733" s="155" t="str">
        <f t="shared" si="49"/>
        <v>Montenegro</v>
      </c>
      <c r="E733" s="154" t="s">
        <v>639</v>
      </c>
      <c r="F733" s="157">
        <v>118</v>
      </c>
      <c r="G733" s="157" t="s">
        <v>1316</v>
      </c>
      <c r="H733" s="157">
        <v>94</v>
      </c>
      <c r="I733" s="157">
        <v>2010</v>
      </c>
      <c r="J733" s="157" t="s">
        <v>5</v>
      </c>
    </row>
    <row r="734" spans="1:10">
      <c r="A734" s="166" t="str">
        <f t="shared" si="47"/>
        <v>Brazil, Water supply and sanitation</v>
      </c>
      <c r="B734" s="154" t="str">
        <f t="shared" si="49"/>
        <v>BR</v>
      </c>
      <c r="C734" s="154" t="str">
        <f t="shared" si="49"/>
        <v>076</v>
      </c>
      <c r="D734" s="155" t="str">
        <f t="shared" si="49"/>
        <v>Brazil</v>
      </c>
      <c r="E734" s="154" t="s">
        <v>639</v>
      </c>
      <c r="F734" s="157">
        <v>95</v>
      </c>
      <c r="G734" s="157" t="s">
        <v>1316</v>
      </c>
      <c r="H734" s="157">
        <v>89</v>
      </c>
      <c r="I734" s="157">
        <v>2010</v>
      </c>
      <c r="J734" s="157" t="s">
        <v>5</v>
      </c>
    </row>
    <row r="735" spans="1:10">
      <c r="A735" s="166" t="str">
        <f t="shared" si="47"/>
        <v>Panama, Water supply and sanitation</v>
      </c>
      <c r="B735" s="154" t="str">
        <f t="shared" si="49"/>
        <v>PA</v>
      </c>
      <c r="C735" s="154" t="str">
        <f t="shared" si="49"/>
        <v>591</v>
      </c>
      <c r="D735" s="155" t="str">
        <f t="shared" si="49"/>
        <v>Panama</v>
      </c>
      <c r="E735" s="154" t="s">
        <v>639</v>
      </c>
      <c r="F735" s="157">
        <v>74</v>
      </c>
      <c r="G735" s="157" t="s">
        <v>1316</v>
      </c>
      <c r="H735" s="157">
        <v>81</v>
      </c>
      <c r="I735" s="157">
        <v>2010</v>
      </c>
      <c r="J735" s="157" t="s">
        <v>5</v>
      </c>
    </row>
    <row r="736" spans="1:10">
      <c r="A736" s="166" t="str">
        <f t="shared" si="47"/>
        <v>Argentina, Water supply and sanitation</v>
      </c>
      <c r="B736" s="154" t="str">
        <f t="shared" si="49"/>
        <v>AR</v>
      </c>
      <c r="C736" s="154" t="str">
        <f t="shared" si="49"/>
        <v>032</v>
      </c>
      <c r="D736" s="155" t="str">
        <f t="shared" si="49"/>
        <v>Argentina</v>
      </c>
      <c r="E736" s="154" t="s">
        <v>639</v>
      </c>
      <c r="F736" s="157">
        <v>91</v>
      </c>
      <c r="G736" s="157" t="s">
        <v>1316</v>
      </c>
      <c r="H736" s="157">
        <v>88</v>
      </c>
      <c r="I736" s="157">
        <v>2010</v>
      </c>
      <c r="J736" s="157" t="s">
        <v>6</v>
      </c>
    </row>
    <row r="737" spans="1:10">
      <c r="A737" s="166" t="str">
        <f t="shared" si="47"/>
        <v>Romania, Water supply and sanitation</v>
      </c>
      <c r="B737" s="154" t="str">
        <f t="shared" si="49"/>
        <v>RO</v>
      </c>
      <c r="C737" s="154" t="str">
        <f t="shared" si="49"/>
        <v>642</v>
      </c>
      <c r="D737" s="155" t="str">
        <f t="shared" si="49"/>
        <v>Romania</v>
      </c>
      <c r="E737" s="154" t="s">
        <v>639</v>
      </c>
      <c r="F737" s="157">
        <v>74</v>
      </c>
      <c r="G737" s="157" t="s">
        <v>1316</v>
      </c>
      <c r="H737" s="157">
        <v>81</v>
      </c>
      <c r="I737" s="157">
        <v>2010</v>
      </c>
      <c r="J737" s="157" t="s">
        <v>5</v>
      </c>
    </row>
    <row r="738" spans="1:10">
      <c r="A738" s="166" t="str">
        <f t="shared" si="47"/>
        <v>Bahrain, Water supply and sanitation</v>
      </c>
      <c r="B738" s="154" t="str">
        <f t="shared" si="49"/>
        <v>BH</v>
      </c>
      <c r="C738" s="154" t="str">
        <f t="shared" si="49"/>
        <v>048</v>
      </c>
      <c r="D738" s="155" t="str">
        <f t="shared" si="49"/>
        <v>Bahrain</v>
      </c>
      <c r="E738" s="154" t="s">
        <v>639</v>
      </c>
      <c r="F738" s="157">
        <v>129</v>
      </c>
      <c r="G738" s="157" t="s">
        <v>1316</v>
      </c>
      <c r="H738" s="157">
        <v>96</v>
      </c>
      <c r="I738" s="157">
        <v>2010</v>
      </c>
      <c r="J738" s="157" t="s">
        <v>6</v>
      </c>
    </row>
    <row r="739" spans="1:10">
      <c r="A739" s="166" t="str">
        <f t="shared" si="47"/>
        <v>Palau, Water supply and sanitation</v>
      </c>
      <c r="B739" s="154" t="str">
        <f t="shared" si="49"/>
        <v>PW</v>
      </c>
      <c r="C739" s="154" t="str">
        <f t="shared" si="49"/>
        <v>585</v>
      </c>
      <c r="D739" s="155" t="str">
        <f t="shared" si="49"/>
        <v>Palau</v>
      </c>
      <c r="E739" s="154" t="s">
        <v>639</v>
      </c>
      <c r="F739" s="157">
        <v>113</v>
      </c>
      <c r="G739" s="157" t="s">
        <v>1316</v>
      </c>
      <c r="H739" s="157">
        <v>93</v>
      </c>
      <c r="I739" s="157">
        <v>2010</v>
      </c>
      <c r="J739" s="157" t="s">
        <v>5</v>
      </c>
    </row>
    <row r="740" spans="1:10">
      <c r="A740" s="166" t="str">
        <f t="shared" si="47"/>
        <v>Saint Kitts and Nevis, Water supply and sanitation</v>
      </c>
      <c r="B740" s="154" t="str">
        <f t="shared" si="49"/>
        <v>KN</v>
      </c>
      <c r="C740" s="154" t="str">
        <f t="shared" si="49"/>
        <v>659</v>
      </c>
      <c r="D740" s="155" t="str">
        <f t="shared" si="49"/>
        <v>Saint Kitts and Nevis</v>
      </c>
      <c r="E740" s="154" t="s">
        <v>639</v>
      </c>
      <c r="F740" s="157">
        <v>144</v>
      </c>
      <c r="G740" s="157" t="s">
        <v>1316</v>
      </c>
      <c r="H740" s="157">
        <v>98</v>
      </c>
      <c r="I740" s="157">
        <v>2010</v>
      </c>
      <c r="J740" s="157" t="s">
        <v>5</v>
      </c>
    </row>
    <row r="741" spans="1:10">
      <c r="A741" s="166" t="str">
        <f t="shared" si="47"/>
        <v>Antigua and Barbuda, Water supply and sanitation</v>
      </c>
      <c r="B741" s="154" t="str">
        <f t="shared" si="49"/>
        <v>AG</v>
      </c>
      <c r="C741" s="154" t="str">
        <f t="shared" si="49"/>
        <v>028</v>
      </c>
      <c r="D741" s="155" t="str">
        <f t="shared" si="49"/>
        <v>Antigua and Barbuda</v>
      </c>
      <c r="E741" s="154" t="s">
        <v>639</v>
      </c>
      <c r="F741" s="157">
        <v>104</v>
      </c>
      <c r="G741" s="157" t="s">
        <v>1316</v>
      </c>
      <c r="H741" s="157">
        <v>91</v>
      </c>
      <c r="I741" s="157">
        <v>2010</v>
      </c>
      <c r="J741" s="157" t="s">
        <v>6</v>
      </c>
    </row>
    <row r="742" spans="1:10">
      <c r="A742" s="166" t="str">
        <f t="shared" si="47"/>
        <v>Croatia, Water supply and sanitation</v>
      </c>
      <c r="B742" s="154" t="str">
        <f t="shared" si="49"/>
        <v>HR</v>
      </c>
      <c r="C742" s="154" t="str">
        <f t="shared" si="49"/>
        <v>191</v>
      </c>
      <c r="D742" s="155" t="str">
        <f t="shared" si="49"/>
        <v>Croatia</v>
      </c>
      <c r="E742" s="154" t="s">
        <v>639</v>
      </c>
      <c r="F742" s="157">
        <v>152</v>
      </c>
      <c r="G742" s="157" t="s">
        <v>1316</v>
      </c>
      <c r="H742" s="157">
        <v>99</v>
      </c>
      <c r="I742" s="157">
        <v>2010</v>
      </c>
      <c r="J742" s="157" t="s">
        <v>5</v>
      </c>
    </row>
    <row r="743" spans="1:10">
      <c r="A743" s="166" t="str">
        <f t="shared" si="47"/>
        <v>Mauritius, Water supply and sanitation</v>
      </c>
      <c r="B743" s="154" t="str">
        <f t="shared" si="49"/>
        <v>MU</v>
      </c>
      <c r="C743" s="154" t="str">
        <f t="shared" si="49"/>
        <v>480</v>
      </c>
      <c r="D743" s="155" t="str">
        <f t="shared" si="49"/>
        <v>Mauritius</v>
      </c>
      <c r="E743" s="154" t="s">
        <v>639</v>
      </c>
      <c r="F743" s="157">
        <v>118</v>
      </c>
      <c r="G743" s="157" t="s">
        <v>1316</v>
      </c>
      <c r="H743" s="157">
        <v>94</v>
      </c>
      <c r="I743" s="157">
        <v>2010</v>
      </c>
      <c r="J743" s="157" t="s">
        <v>5</v>
      </c>
    </row>
    <row r="744" spans="1:10">
      <c r="A744" s="166" t="str">
        <f t="shared" si="47"/>
        <v>Thailand, Water supply and sanitation</v>
      </c>
      <c r="B744" s="154" t="str">
        <f t="shared" si="49"/>
        <v>TH</v>
      </c>
      <c r="C744" s="154" t="str">
        <f t="shared" si="49"/>
        <v>764</v>
      </c>
      <c r="D744" s="155" t="str">
        <f t="shared" si="49"/>
        <v>Thailand</v>
      </c>
      <c r="E744" s="154" t="s">
        <v>639</v>
      </c>
      <c r="F744" s="157">
        <v>129</v>
      </c>
      <c r="G744" s="157" t="s">
        <v>1316</v>
      </c>
      <c r="H744" s="157">
        <v>96</v>
      </c>
      <c r="I744" s="157">
        <v>2010</v>
      </c>
      <c r="J744" s="157" t="s">
        <v>5</v>
      </c>
    </row>
    <row r="745" spans="1:10">
      <c r="A745" s="166" t="str">
        <f t="shared" si="47"/>
        <v>Bulgaria, Water supply and sanitation</v>
      </c>
      <c r="B745" s="154" t="str">
        <f t="shared" si="49"/>
        <v>BG</v>
      </c>
      <c r="C745" s="154" t="str">
        <f t="shared" si="49"/>
        <v>100</v>
      </c>
      <c r="D745" s="155" t="str">
        <f t="shared" si="49"/>
        <v>Bulgaria</v>
      </c>
      <c r="E745" s="154" t="s">
        <v>639</v>
      </c>
      <c r="F745" s="157">
        <v>157</v>
      </c>
      <c r="G745" s="157" t="s">
        <v>1316</v>
      </c>
      <c r="H745" s="157">
        <v>100</v>
      </c>
      <c r="I745" s="157">
        <v>2010</v>
      </c>
      <c r="J745" s="157" t="s">
        <v>5</v>
      </c>
    </row>
    <row r="746" spans="1:10">
      <c r="A746" s="166" t="str">
        <f t="shared" si="47"/>
        <v>Trinidad and Tobago, Water supply and sanitation</v>
      </c>
      <c r="B746" s="154" t="str">
        <f t="shared" si="49"/>
        <v>TT</v>
      </c>
      <c r="C746" s="154" t="str">
        <f t="shared" si="49"/>
        <v>780</v>
      </c>
      <c r="D746" s="155" t="str">
        <f t="shared" si="49"/>
        <v>Trinidad and Tobago</v>
      </c>
      <c r="E746" s="154" t="s">
        <v>639</v>
      </c>
      <c r="F746" s="157">
        <v>113</v>
      </c>
      <c r="G746" s="157" t="s">
        <v>1316</v>
      </c>
      <c r="H746" s="157">
        <v>93</v>
      </c>
      <c r="I746" s="157">
        <v>2010</v>
      </c>
      <c r="J746" s="157" t="s">
        <v>5</v>
      </c>
    </row>
    <row r="747" spans="1:10">
      <c r="A747" s="166" t="str">
        <f t="shared" si="47"/>
        <v>Lithuania, Water supply and sanitation</v>
      </c>
      <c r="B747" s="154" t="str">
        <f t="shared" si="49"/>
        <v>LT</v>
      </c>
      <c r="C747" s="154" t="str">
        <f t="shared" si="49"/>
        <v>440</v>
      </c>
      <c r="D747" s="155" t="str">
        <f t="shared" si="49"/>
        <v>Lithuania</v>
      </c>
      <c r="E747" s="154" t="s">
        <v>639</v>
      </c>
      <c r="F747" s="157">
        <v>95</v>
      </c>
      <c r="G747" s="157" t="s">
        <v>1316</v>
      </c>
      <c r="H747" s="157">
        <v>89</v>
      </c>
      <c r="I747" s="157">
        <v>2010</v>
      </c>
      <c r="J747" s="157" t="s">
        <v>5</v>
      </c>
    </row>
    <row r="748" spans="1:10">
      <c r="A748" s="166" t="str">
        <f t="shared" si="47"/>
        <v>Kuwait, Water supply and sanitation</v>
      </c>
      <c r="B748" s="154" t="str">
        <f t="shared" si="49"/>
        <v>KW</v>
      </c>
      <c r="C748" s="154" t="str">
        <f t="shared" si="49"/>
        <v>414</v>
      </c>
      <c r="D748" s="155" t="str">
        <f t="shared" si="49"/>
        <v>Kuwait</v>
      </c>
      <c r="E748" s="154" t="s">
        <v>639</v>
      </c>
      <c r="F748" s="157">
        <v>157</v>
      </c>
      <c r="G748" s="157" t="s">
        <v>1316</v>
      </c>
      <c r="H748" s="157">
        <v>100</v>
      </c>
      <c r="I748" s="157">
        <v>2010</v>
      </c>
      <c r="J748" s="157" t="s">
        <v>5</v>
      </c>
    </row>
    <row r="749" spans="1:10">
      <c r="A749" s="166" t="str">
        <f t="shared" si="47"/>
        <v>Barbados, Water supply and sanitation</v>
      </c>
      <c r="B749" s="154" t="str">
        <f t="shared" ref="B749:D764" si="50">B549</f>
        <v>BB</v>
      </c>
      <c r="C749" s="154" t="str">
        <f t="shared" si="50"/>
        <v>052</v>
      </c>
      <c r="D749" s="155" t="str">
        <f t="shared" si="50"/>
        <v>Barbados</v>
      </c>
      <c r="E749" s="154" t="s">
        <v>639</v>
      </c>
      <c r="F749" s="157">
        <v>157</v>
      </c>
      <c r="G749" s="157" t="s">
        <v>1316</v>
      </c>
      <c r="H749" s="157">
        <v>100</v>
      </c>
      <c r="I749" s="157">
        <v>2010</v>
      </c>
      <c r="J749" s="157" t="s">
        <v>5</v>
      </c>
    </row>
    <row r="750" spans="1:10">
      <c r="A750" s="166" t="str">
        <f t="shared" si="47"/>
        <v>Bahamas, Water supply and sanitation</v>
      </c>
      <c r="B750" s="154" t="str">
        <f t="shared" si="50"/>
        <v>BS</v>
      </c>
      <c r="C750" s="154" t="str">
        <f t="shared" si="50"/>
        <v>044</v>
      </c>
      <c r="D750" s="155" t="str">
        <f t="shared" si="50"/>
        <v>Bahamas</v>
      </c>
      <c r="E750" s="154" t="s">
        <v>639</v>
      </c>
      <c r="F750" s="157">
        <v>144</v>
      </c>
      <c r="G750" s="157" t="s">
        <v>1316</v>
      </c>
      <c r="H750" s="157">
        <v>98</v>
      </c>
      <c r="I750" s="157">
        <v>2010</v>
      </c>
      <c r="J750" s="157" t="s">
        <v>6</v>
      </c>
    </row>
    <row r="751" spans="1:10">
      <c r="A751" s="166" t="str">
        <f t="shared" si="47"/>
        <v>Costa Rica, Water supply and sanitation</v>
      </c>
      <c r="B751" s="154" t="str">
        <f t="shared" si="50"/>
        <v>CR</v>
      </c>
      <c r="C751" s="154" t="str">
        <f t="shared" si="50"/>
        <v>188</v>
      </c>
      <c r="D751" s="155" t="str">
        <f t="shared" si="50"/>
        <v>Costa Rica</v>
      </c>
      <c r="E751" s="154" t="s">
        <v>639</v>
      </c>
      <c r="F751" s="157">
        <v>129</v>
      </c>
      <c r="G751" s="157" t="s">
        <v>1316</v>
      </c>
      <c r="H751" s="157">
        <v>96</v>
      </c>
      <c r="I751" s="157">
        <v>2010</v>
      </c>
      <c r="J751" s="157" t="s">
        <v>5</v>
      </c>
    </row>
    <row r="752" spans="1:10">
      <c r="A752" s="166" t="str">
        <f t="shared" si="47"/>
        <v>Malaysia, Water supply and sanitation</v>
      </c>
      <c r="B752" s="154" t="str">
        <f t="shared" si="50"/>
        <v>MY</v>
      </c>
      <c r="C752" s="154" t="str">
        <f t="shared" si="50"/>
        <v>458</v>
      </c>
      <c r="D752" s="155" t="str">
        <f t="shared" si="50"/>
        <v>Malaysia</v>
      </c>
      <c r="E752" s="154" t="s">
        <v>639</v>
      </c>
      <c r="F752" s="157">
        <v>144</v>
      </c>
      <c r="G752" s="157" t="s">
        <v>1316</v>
      </c>
      <c r="H752" s="157">
        <v>98</v>
      </c>
      <c r="I752" s="157">
        <v>2010</v>
      </c>
      <c r="J752" s="157" t="s">
        <v>5</v>
      </c>
    </row>
    <row r="753" spans="1:10">
      <c r="A753" s="166" t="str">
        <f t="shared" si="47"/>
        <v>Brunei Darussalam, Water supply and sanitation</v>
      </c>
      <c r="B753" s="154" t="str">
        <f t="shared" si="50"/>
        <v>BN</v>
      </c>
      <c r="C753" s="154" t="str">
        <f t="shared" si="50"/>
        <v>096</v>
      </c>
      <c r="D753" s="155" t="str">
        <f t="shared" si="50"/>
        <v>Brunei Darussalam</v>
      </c>
      <c r="E753" s="154" t="s">
        <v>639</v>
      </c>
      <c r="F753" s="157">
        <v>157</v>
      </c>
      <c r="G753" s="157" t="s">
        <v>1316</v>
      </c>
      <c r="H753" s="157">
        <v>100</v>
      </c>
      <c r="I753" s="157">
        <v>2010</v>
      </c>
      <c r="J753" s="157" t="s">
        <v>6</v>
      </c>
    </row>
    <row r="754" spans="1:10">
      <c r="A754" s="166" t="str">
        <f t="shared" si="47"/>
        <v>Latvia, Water supply and sanitation</v>
      </c>
      <c r="B754" s="154" t="str">
        <f t="shared" si="50"/>
        <v>LV</v>
      </c>
      <c r="C754" s="154" t="str">
        <f t="shared" si="50"/>
        <v>428</v>
      </c>
      <c r="D754" s="155" t="str">
        <f t="shared" si="50"/>
        <v>Latvia</v>
      </c>
      <c r="E754" s="154" t="s">
        <v>639</v>
      </c>
      <c r="F754" s="157">
        <v>95</v>
      </c>
      <c r="G754" s="157" t="s">
        <v>1316</v>
      </c>
      <c r="H754" s="157">
        <v>89</v>
      </c>
      <c r="I754" s="157">
        <v>2010</v>
      </c>
      <c r="J754" s="157" t="s">
        <v>5</v>
      </c>
    </row>
    <row r="755" spans="1:10">
      <c r="A755" s="166" t="str">
        <f t="shared" si="47"/>
        <v>Estonia, Water supply and sanitation</v>
      </c>
      <c r="B755" s="154" t="str">
        <f t="shared" si="50"/>
        <v>EE</v>
      </c>
      <c r="C755" s="154" t="str">
        <f t="shared" si="50"/>
        <v>233</v>
      </c>
      <c r="D755" s="155" t="str">
        <f t="shared" si="50"/>
        <v>Estonia</v>
      </c>
      <c r="E755" s="154" t="s">
        <v>639</v>
      </c>
      <c r="F755" s="157">
        <v>137</v>
      </c>
      <c r="G755" s="157" t="s">
        <v>1316</v>
      </c>
      <c r="H755" s="157">
        <v>97</v>
      </c>
      <c r="I755" s="157">
        <v>2010</v>
      </c>
      <c r="J755" s="157" t="s">
        <v>5</v>
      </c>
    </row>
    <row r="756" spans="1:10">
      <c r="A756" s="166" t="str">
        <f t="shared" si="47"/>
        <v>Hungary, Water supply and sanitation</v>
      </c>
      <c r="B756" s="154" t="str">
        <f t="shared" si="50"/>
        <v>HU</v>
      </c>
      <c r="C756" s="154" t="str">
        <f t="shared" si="50"/>
        <v>348</v>
      </c>
      <c r="D756" s="155" t="str">
        <f t="shared" si="50"/>
        <v>Hungary</v>
      </c>
      <c r="E756" s="154" t="s">
        <v>639</v>
      </c>
      <c r="F756" s="157">
        <v>157</v>
      </c>
      <c r="G756" s="157" t="s">
        <v>1316</v>
      </c>
      <c r="H756" s="157">
        <v>100</v>
      </c>
      <c r="I756" s="157">
        <v>2010</v>
      </c>
      <c r="J756" s="157" t="s">
        <v>5</v>
      </c>
    </row>
    <row r="757" spans="1:10">
      <c r="A757" s="166" t="str">
        <f t="shared" si="47"/>
        <v>Qatar, Water supply and sanitation</v>
      </c>
      <c r="B757" s="154" t="str">
        <f t="shared" si="50"/>
        <v>QA</v>
      </c>
      <c r="C757" s="154" t="str">
        <f t="shared" si="50"/>
        <v>634</v>
      </c>
      <c r="D757" s="155" t="str">
        <f t="shared" si="50"/>
        <v>Qatar</v>
      </c>
      <c r="E757" s="154" t="s">
        <v>639</v>
      </c>
      <c r="F757" s="157">
        <v>157</v>
      </c>
      <c r="G757" s="157" t="s">
        <v>1316</v>
      </c>
      <c r="H757" s="157">
        <v>100</v>
      </c>
      <c r="I757" s="157">
        <v>2010</v>
      </c>
      <c r="J757" s="157" t="s">
        <v>5</v>
      </c>
    </row>
    <row r="758" spans="1:10">
      <c r="A758" s="166" t="str">
        <f t="shared" si="47"/>
        <v>Greece, Water supply and sanitation</v>
      </c>
      <c r="B758" s="154" t="str">
        <f t="shared" si="50"/>
        <v>GR</v>
      </c>
      <c r="C758" s="154" t="str">
        <f t="shared" si="50"/>
        <v>300</v>
      </c>
      <c r="D758" s="155" t="str">
        <f t="shared" si="50"/>
        <v>Greece</v>
      </c>
      <c r="E758" s="154" t="s">
        <v>639</v>
      </c>
      <c r="F758" s="157">
        <v>152</v>
      </c>
      <c r="G758" s="157" t="s">
        <v>1316</v>
      </c>
      <c r="H758" s="157">
        <v>99</v>
      </c>
      <c r="I758" s="157">
        <v>2010</v>
      </c>
      <c r="J758" s="157" t="s">
        <v>5</v>
      </c>
    </row>
    <row r="759" spans="1:10">
      <c r="A759" s="166" t="str">
        <f t="shared" si="47"/>
        <v>United Arab Emirates, Water supply and sanitation</v>
      </c>
      <c r="B759" s="154" t="str">
        <f t="shared" si="50"/>
        <v>AE</v>
      </c>
      <c r="C759" s="154" t="str">
        <f t="shared" si="50"/>
        <v>784</v>
      </c>
      <c r="D759" s="155" t="str">
        <f t="shared" si="50"/>
        <v>United Arab Emirates</v>
      </c>
      <c r="E759" s="154" t="s">
        <v>639</v>
      </c>
      <c r="F759" s="157">
        <v>152</v>
      </c>
      <c r="G759" s="157" t="s">
        <v>1316</v>
      </c>
      <c r="H759" s="157">
        <v>99</v>
      </c>
      <c r="I759" s="157">
        <v>2010</v>
      </c>
      <c r="J759" s="157" t="s">
        <v>5</v>
      </c>
    </row>
    <row r="760" spans="1:10">
      <c r="A760" s="166" t="str">
        <f t="shared" si="47"/>
        <v>Uruguay, Water supply and sanitation</v>
      </c>
      <c r="B760" s="154" t="str">
        <f t="shared" si="50"/>
        <v>UY</v>
      </c>
      <c r="C760" s="154" t="str">
        <f t="shared" si="50"/>
        <v>858</v>
      </c>
      <c r="D760" s="155" t="str">
        <f t="shared" si="50"/>
        <v>Uruguay</v>
      </c>
      <c r="E760" s="154" t="s">
        <v>639</v>
      </c>
      <c r="F760" s="157">
        <v>157</v>
      </c>
      <c r="G760" s="157" t="s">
        <v>1316</v>
      </c>
      <c r="H760" s="157">
        <v>100</v>
      </c>
      <c r="I760" s="157">
        <v>2010</v>
      </c>
      <c r="J760" s="157" t="s">
        <v>5</v>
      </c>
    </row>
    <row r="761" spans="1:10">
      <c r="A761" s="166" t="str">
        <f t="shared" si="47"/>
        <v>Aruba, Water supply and sanitation</v>
      </c>
      <c r="B761" s="154" t="str">
        <f t="shared" si="50"/>
        <v>AW</v>
      </c>
      <c r="C761" s="154" t="str">
        <f t="shared" si="50"/>
        <v>533</v>
      </c>
      <c r="D761" s="155" t="str">
        <f t="shared" si="50"/>
        <v>Aruba</v>
      </c>
      <c r="E761" s="154" t="s">
        <v>639</v>
      </c>
      <c r="F761" s="157">
        <v>144</v>
      </c>
      <c r="G761" s="157" t="s">
        <v>1316</v>
      </c>
      <c r="H761" s="157">
        <v>98</v>
      </c>
      <c r="I761" s="157">
        <v>2010</v>
      </c>
      <c r="J761" s="157" t="s">
        <v>6</v>
      </c>
    </row>
    <row r="762" spans="1:10">
      <c r="A762" s="166" t="str">
        <f t="shared" si="47"/>
        <v>Slovakia, Water supply and sanitation</v>
      </c>
      <c r="B762" s="154" t="str">
        <f t="shared" si="50"/>
        <v>SK</v>
      </c>
      <c r="C762" s="154" t="str">
        <f t="shared" si="50"/>
        <v>703</v>
      </c>
      <c r="D762" s="155" t="str">
        <f t="shared" si="50"/>
        <v>Slovakia</v>
      </c>
      <c r="E762" s="154" t="s">
        <v>639</v>
      </c>
      <c r="F762" s="157">
        <v>157</v>
      </c>
      <c r="G762" s="157" t="s">
        <v>1316</v>
      </c>
      <c r="H762" s="157">
        <v>100</v>
      </c>
      <c r="I762" s="157">
        <v>2010</v>
      </c>
      <c r="J762" s="157" t="s">
        <v>5</v>
      </c>
    </row>
    <row r="763" spans="1:10">
      <c r="A763" s="166" t="str">
        <f t="shared" si="47"/>
        <v>Poland, Water supply and sanitation</v>
      </c>
      <c r="B763" s="154" t="str">
        <f t="shared" si="50"/>
        <v>PL</v>
      </c>
      <c r="C763" s="154" t="str">
        <f t="shared" si="50"/>
        <v>616</v>
      </c>
      <c r="D763" s="155" t="str">
        <f t="shared" si="50"/>
        <v>Poland</v>
      </c>
      <c r="E763" s="154" t="s">
        <v>639</v>
      </c>
      <c r="F763" s="157">
        <v>104</v>
      </c>
      <c r="G763" s="157" t="s">
        <v>1316</v>
      </c>
      <c r="H763" s="157">
        <v>91</v>
      </c>
      <c r="I763" s="157">
        <v>2010</v>
      </c>
      <c r="J763" s="157" t="s">
        <v>6</v>
      </c>
    </row>
    <row r="764" spans="1:10">
      <c r="A764" s="166" t="str">
        <f t="shared" si="47"/>
        <v>French Polynesia, Water supply and sanitation</v>
      </c>
      <c r="B764" s="154" t="str">
        <f t="shared" si="50"/>
        <v>PF</v>
      </c>
      <c r="C764" s="154" t="str">
        <f t="shared" si="50"/>
        <v>258</v>
      </c>
      <c r="D764" s="155" t="str">
        <f t="shared" si="50"/>
        <v>French Polynesia</v>
      </c>
      <c r="E764" s="154" t="s">
        <v>639</v>
      </c>
      <c r="F764" s="157">
        <v>152</v>
      </c>
      <c r="G764" s="157" t="s">
        <v>1316</v>
      </c>
      <c r="H764" s="157">
        <v>99</v>
      </c>
      <c r="I764" s="157">
        <v>2010</v>
      </c>
      <c r="J764" s="157" t="s">
        <v>5</v>
      </c>
    </row>
    <row r="765" spans="1:10">
      <c r="A765" s="166" t="str">
        <f t="shared" si="47"/>
        <v>Malta, Water supply and sanitation</v>
      </c>
      <c r="B765" s="154" t="str">
        <f t="shared" ref="B765:D780" si="51">B565</f>
        <v>MT</v>
      </c>
      <c r="C765" s="154" t="str">
        <f t="shared" si="51"/>
        <v>470</v>
      </c>
      <c r="D765" s="155" t="str">
        <f t="shared" si="51"/>
        <v>Malta</v>
      </c>
      <c r="E765" s="154" t="s">
        <v>639</v>
      </c>
      <c r="F765" s="157">
        <v>157</v>
      </c>
      <c r="G765" s="157" t="s">
        <v>1316</v>
      </c>
      <c r="H765" s="157">
        <v>100</v>
      </c>
      <c r="I765" s="157">
        <v>2010</v>
      </c>
      <c r="J765" s="157" t="s">
        <v>5</v>
      </c>
    </row>
    <row r="766" spans="1:10">
      <c r="A766" s="166" t="str">
        <f t="shared" si="47"/>
        <v>Chile, Water supply and sanitation</v>
      </c>
      <c r="B766" s="154" t="str">
        <f t="shared" si="51"/>
        <v>CL</v>
      </c>
      <c r="C766" s="154" t="str">
        <f t="shared" si="51"/>
        <v>152</v>
      </c>
      <c r="D766" s="155" t="str">
        <f t="shared" si="51"/>
        <v>Chile</v>
      </c>
      <c r="E766" s="154" t="s">
        <v>639</v>
      </c>
      <c r="F766" s="157">
        <v>129</v>
      </c>
      <c r="G766" s="157" t="s">
        <v>1316</v>
      </c>
      <c r="H766" s="157">
        <v>96</v>
      </c>
      <c r="I766" s="157">
        <v>2010</v>
      </c>
      <c r="J766" s="157" t="s">
        <v>5</v>
      </c>
    </row>
    <row r="767" spans="1:10">
      <c r="A767" s="166" t="str">
        <f t="shared" si="47"/>
        <v>Spain, Water supply and sanitation</v>
      </c>
      <c r="B767" s="154" t="str">
        <f t="shared" si="51"/>
        <v>ES</v>
      </c>
      <c r="C767" s="154" t="str">
        <f t="shared" si="51"/>
        <v>724</v>
      </c>
      <c r="D767" s="155" t="str">
        <f t="shared" si="51"/>
        <v>Spain</v>
      </c>
      <c r="E767" s="154" t="s">
        <v>639</v>
      </c>
      <c r="F767" s="157">
        <v>157</v>
      </c>
      <c r="G767" s="157" t="s">
        <v>1316</v>
      </c>
      <c r="H767" s="157">
        <v>100</v>
      </c>
      <c r="I767" s="157">
        <v>2010</v>
      </c>
      <c r="J767" s="157" t="s">
        <v>5</v>
      </c>
    </row>
    <row r="768" spans="1:10">
      <c r="A768" s="166" t="str">
        <f t="shared" si="47"/>
        <v>Portugal, Water supply and sanitation</v>
      </c>
      <c r="B768" s="154" t="str">
        <f t="shared" si="51"/>
        <v>PT</v>
      </c>
      <c r="C768" s="154" t="str">
        <f t="shared" si="51"/>
        <v>620</v>
      </c>
      <c r="D768" s="155" t="str">
        <f t="shared" si="51"/>
        <v>Portugal</v>
      </c>
      <c r="E768" s="154" t="s">
        <v>639</v>
      </c>
      <c r="F768" s="157">
        <v>157</v>
      </c>
      <c r="G768" s="157" t="s">
        <v>1316</v>
      </c>
      <c r="H768" s="157">
        <v>100</v>
      </c>
      <c r="I768" s="157">
        <v>2010</v>
      </c>
      <c r="J768" s="157" t="s">
        <v>5</v>
      </c>
    </row>
    <row r="769" spans="1:10">
      <c r="A769" s="166" t="str">
        <f t="shared" si="47"/>
        <v>Turks and Caicos Islands, Water supply and sanitation</v>
      </c>
      <c r="B769" s="154" t="str">
        <f t="shared" si="51"/>
        <v>TC</v>
      </c>
      <c r="C769" s="154" t="str">
        <f t="shared" si="51"/>
        <v>796</v>
      </c>
      <c r="D769" s="155" t="str">
        <f t="shared" si="51"/>
        <v>Turks and Caicos Islands</v>
      </c>
      <c r="E769" s="154" t="s">
        <v>639</v>
      </c>
      <c r="F769" s="157">
        <v>157</v>
      </c>
      <c r="G769" s="157" t="s">
        <v>1316</v>
      </c>
      <c r="H769" s="157">
        <v>100</v>
      </c>
      <c r="I769" s="157">
        <v>2010</v>
      </c>
      <c r="J769" s="157" t="s">
        <v>6</v>
      </c>
    </row>
    <row r="770" spans="1:10">
      <c r="A770" s="166" t="str">
        <f t="shared" si="47"/>
        <v>Puerto Rico, Water supply and sanitation</v>
      </c>
      <c r="B770" s="154" t="str">
        <f t="shared" si="51"/>
        <v>PR</v>
      </c>
      <c r="C770" s="154" t="str">
        <f t="shared" si="51"/>
        <v>630</v>
      </c>
      <c r="D770" s="155" t="str">
        <f t="shared" si="51"/>
        <v>Puerto Rico</v>
      </c>
      <c r="E770" s="154" t="s">
        <v>639</v>
      </c>
      <c r="F770" s="157">
        <v>157</v>
      </c>
      <c r="G770" s="157" t="s">
        <v>1316</v>
      </c>
      <c r="H770" s="157">
        <v>100</v>
      </c>
      <c r="I770" s="157">
        <v>2010</v>
      </c>
      <c r="J770" s="157" t="s">
        <v>6</v>
      </c>
    </row>
    <row r="771" spans="1:10">
      <c r="A771" s="166" t="str">
        <f t="shared" si="47"/>
        <v>Czech Republic, Water supply and sanitation</v>
      </c>
      <c r="B771" s="154" t="str">
        <f t="shared" si="51"/>
        <v>CZ</v>
      </c>
      <c r="C771" s="154" t="str">
        <f t="shared" si="51"/>
        <v>203</v>
      </c>
      <c r="D771" s="155" t="str">
        <f t="shared" si="51"/>
        <v>Czech Republic</v>
      </c>
      <c r="E771" s="154" t="s">
        <v>639</v>
      </c>
      <c r="F771" s="157">
        <v>152</v>
      </c>
      <c r="G771" s="157" t="s">
        <v>1316</v>
      </c>
      <c r="H771" s="157">
        <v>99</v>
      </c>
      <c r="I771" s="157">
        <v>2010</v>
      </c>
      <c r="J771" s="157" t="s">
        <v>5</v>
      </c>
    </row>
    <row r="772" spans="1:10">
      <c r="A772" s="166" t="str">
        <f t="shared" si="47"/>
        <v>Singapore, Water supply and sanitation</v>
      </c>
      <c r="B772" s="154" t="str">
        <f t="shared" si="51"/>
        <v>SG</v>
      </c>
      <c r="C772" s="154" t="str">
        <f t="shared" si="51"/>
        <v>702</v>
      </c>
      <c r="D772" s="155" t="str">
        <f t="shared" si="51"/>
        <v>Singapore</v>
      </c>
      <c r="E772" s="154" t="s">
        <v>639</v>
      </c>
      <c r="F772" s="157">
        <v>157</v>
      </c>
      <c r="G772" s="157" t="s">
        <v>1316</v>
      </c>
      <c r="H772" s="157">
        <v>100</v>
      </c>
      <c r="I772" s="157">
        <v>2010</v>
      </c>
      <c r="J772" s="157" t="s">
        <v>5</v>
      </c>
    </row>
    <row r="773" spans="1:10">
      <c r="A773" s="166" t="str">
        <f t="shared" si="47"/>
        <v>Israel, Water supply and sanitation</v>
      </c>
      <c r="B773" s="154" t="str">
        <f t="shared" si="51"/>
        <v>IL</v>
      </c>
      <c r="C773" s="154" t="str">
        <f t="shared" si="51"/>
        <v>376</v>
      </c>
      <c r="D773" s="155" t="str">
        <f t="shared" si="51"/>
        <v>Israel</v>
      </c>
      <c r="E773" s="154" t="s">
        <v>639</v>
      </c>
      <c r="F773" s="157">
        <v>157</v>
      </c>
      <c r="G773" s="157" t="s">
        <v>1316</v>
      </c>
      <c r="H773" s="157">
        <v>100</v>
      </c>
      <c r="I773" s="157">
        <v>2010</v>
      </c>
      <c r="J773" s="157" t="s">
        <v>5</v>
      </c>
    </row>
    <row r="774" spans="1:10">
      <c r="A774" s="166" t="str">
        <f t="shared" ref="A774:A837" si="52">D774&amp;", "&amp;E774</f>
        <v>Greenland, Water supply and sanitation</v>
      </c>
      <c r="B774" s="154" t="str">
        <f t="shared" si="51"/>
        <v>GL</v>
      </c>
      <c r="C774" s="154" t="str">
        <f t="shared" si="51"/>
        <v>304</v>
      </c>
      <c r="D774" s="155" t="str">
        <f t="shared" si="51"/>
        <v>Greenland</v>
      </c>
      <c r="E774" s="154" t="s">
        <v>639</v>
      </c>
      <c r="F774" s="157">
        <v>157</v>
      </c>
      <c r="G774" s="157" t="s">
        <v>1316</v>
      </c>
      <c r="H774" s="157">
        <v>100</v>
      </c>
      <c r="I774" s="157">
        <v>2010</v>
      </c>
      <c r="J774" s="157" t="s">
        <v>5</v>
      </c>
    </row>
    <row r="775" spans="1:10">
      <c r="A775" s="166" t="str">
        <f t="shared" si="52"/>
        <v>New Caledonia, Water supply and sanitation</v>
      </c>
      <c r="B775" s="154" t="str">
        <f t="shared" si="51"/>
        <v>NC</v>
      </c>
      <c r="C775" s="154" t="str">
        <f t="shared" si="51"/>
        <v>540</v>
      </c>
      <c r="D775" s="155" t="str">
        <f t="shared" si="51"/>
        <v>New Caledonia</v>
      </c>
      <c r="E775" s="154" t="s">
        <v>639</v>
      </c>
      <c r="F775" s="157">
        <v>157</v>
      </c>
      <c r="G775" s="157" t="s">
        <v>1316</v>
      </c>
      <c r="H775" s="157">
        <v>100</v>
      </c>
      <c r="I775" s="157">
        <v>2010</v>
      </c>
      <c r="J775" s="157" t="s">
        <v>6</v>
      </c>
    </row>
    <row r="776" spans="1:10">
      <c r="A776" s="166" t="str">
        <f t="shared" si="52"/>
        <v>San Marino, Water supply and sanitation</v>
      </c>
      <c r="B776" s="154" t="str">
        <f t="shared" si="51"/>
        <v>SM</v>
      </c>
      <c r="C776" s="154" t="str">
        <f t="shared" si="51"/>
        <v>674</v>
      </c>
      <c r="D776" s="155" t="str">
        <f t="shared" si="51"/>
        <v>San Marino</v>
      </c>
      <c r="E776" s="154" t="s">
        <v>639</v>
      </c>
      <c r="F776" s="157">
        <v>157</v>
      </c>
      <c r="G776" s="157" t="s">
        <v>1316</v>
      </c>
      <c r="H776" s="157">
        <v>100</v>
      </c>
      <c r="I776" s="157">
        <v>2010</v>
      </c>
      <c r="J776" s="157" t="s">
        <v>6</v>
      </c>
    </row>
    <row r="777" spans="1:10">
      <c r="A777" s="166" t="str">
        <f t="shared" si="52"/>
        <v>Cyprus, Water supply and sanitation</v>
      </c>
      <c r="B777" s="154" t="str">
        <f t="shared" si="51"/>
        <v>CY</v>
      </c>
      <c r="C777" s="154" t="str">
        <f t="shared" si="51"/>
        <v>196</v>
      </c>
      <c r="D777" s="155" t="str">
        <f t="shared" si="51"/>
        <v>Cyprus</v>
      </c>
      <c r="E777" s="154" t="s">
        <v>639</v>
      </c>
      <c r="F777" s="157">
        <v>157</v>
      </c>
      <c r="G777" s="157" t="s">
        <v>1316</v>
      </c>
      <c r="H777" s="157">
        <v>100</v>
      </c>
      <c r="I777" s="157">
        <v>2010</v>
      </c>
      <c r="J777" s="157" t="s">
        <v>5</v>
      </c>
    </row>
    <row r="778" spans="1:10">
      <c r="A778" s="166" t="str">
        <f t="shared" si="52"/>
        <v>Italy, Water supply and sanitation</v>
      </c>
      <c r="B778" s="154" t="str">
        <f t="shared" si="51"/>
        <v>IT</v>
      </c>
      <c r="C778" s="154" t="str">
        <f t="shared" si="51"/>
        <v>380</v>
      </c>
      <c r="D778" s="155" t="str">
        <f t="shared" si="51"/>
        <v>Italy</v>
      </c>
      <c r="E778" s="154" t="s">
        <v>639</v>
      </c>
      <c r="F778" s="157">
        <v>157</v>
      </c>
      <c r="G778" s="157" t="s">
        <v>1316</v>
      </c>
      <c r="H778" s="157">
        <v>100</v>
      </c>
      <c r="I778" s="157">
        <v>2010</v>
      </c>
      <c r="J778" s="157" t="s">
        <v>6</v>
      </c>
    </row>
    <row r="779" spans="1:10">
      <c r="A779" s="166" t="str">
        <f t="shared" si="52"/>
        <v>Andorra, Water supply and sanitation</v>
      </c>
      <c r="B779" s="154" t="str">
        <f t="shared" si="51"/>
        <v>AD</v>
      </c>
      <c r="C779" s="154" t="str">
        <f t="shared" si="51"/>
        <v>020</v>
      </c>
      <c r="D779" s="155" t="str">
        <f t="shared" si="51"/>
        <v>Andorra</v>
      </c>
      <c r="E779" s="154" t="s">
        <v>639</v>
      </c>
      <c r="F779" s="157">
        <v>157</v>
      </c>
      <c r="G779" s="157" t="s">
        <v>1316</v>
      </c>
      <c r="H779" s="157">
        <v>100</v>
      </c>
      <c r="I779" s="157">
        <v>2010</v>
      </c>
      <c r="J779" s="157" t="s">
        <v>5</v>
      </c>
    </row>
    <row r="780" spans="1:10">
      <c r="A780" s="166" t="str">
        <f t="shared" si="52"/>
        <v>Slovenia, Water supply and sanitation</v>
      </c>
      <c r="B780" s="154" t="str">
        <f t="shared" si="51"/>
        <v>SI</v>
      </c>
      <c r="C780" s="154" t="str">
        <f t="shared" si="51"/>
        <v>705</v>
      </c>
      <c r="D780" s="155" t="str">
        <f t="shared" si="51"/>
        <v>Slovenia</v>
      </c>
      <c r="E780" s="154" t="s">
        <v>639</v>
      </c>
      <c r="F780" s="157">
        <v>157</v>
      </c>
      <c r="G780" s="157" t="s">
        <v>1316</v>
      </c>
      <c r="H780" s="157">
        <v>100</v>
      </c>
      <c r="I780" s="157">
        <v>2010</v>
      </c>
      <c r="J780" s="157" t="s">
        <v>5</v>
      </c>
    </row>
    <row r="781" spans="1:10">
      <c r="A781" s="166" t="str">
        <f t="shared" si="52"/>
        <v>Republic of Korea, Water supply and sanitation</v>
      </c>
      <c r="B781" s="154" t="str">
        <f t="shared" ref="B781:D796" si="53">B581</f>
        <v>KR</v>
      </c>
      <c r="C781" s="154" t="str">
        <f t="shared" si="53"/>
        <v>410</v>
      </c>
      <c r="D781" s="155" t="str">
        <f t="shared" si="53"/>
        <v>Republic of Korea</v>
      </c>
      <c r="E781" s="154" t="s">
        <v>639</v>
      </c>
      <c r="F781" s="157">
        <v>137</v>
      </c>
      <c r="G781" s="157" t="s">
        <v>1316</v>
      </c>
      <c r="H781" s="157">
        <v>97</v>
      </c>
      <c r="I781" s="157">
        <v>2010</v>
      </c>
      <c r="J781" s="157" t="s">
        <v>6</v>
      </c>
    </row>
    <row r="782" spans="1:10">
      <c r="A782" s="166" t="str">
        <f t="shared" si="52"/>
        <v>France, Water supply and sanitation</v>
      </c>
      <c r="B782" s="154" t="str">
        <f t="shared" si="53"/>
        <v>FR</v>
      </c>
      <c r="C782" s="154" t="str">
        <f t="shared" si="53"/>
        <v>250</v>
      </c>
      <c r="D782" s="155" t="str">
        <f t="shared" si="53"/>
        <v>France</v>
      </c>
      <c r="E782" s="154" t="s">
        <v>639</v>
      </c>
      <c r="F782" s="157">
        <v>157</v>
      </c>
      <c r="G782" s="157" t="s">
        <v>1316</v>
      </c>
      <c r="H782" s="157">
        <v>100</v>
      </c>
      <c r="I782" s="157">
        <v>2010</v>
      </c>
      <c r="J782" s="157" t="s">
        <v>5</v>
      </c>
    </row>
    <row r="783" spans="1:10">
      <c r="A783" s="166" t="str">
        <f t="shared" si="52"/>
        <v>Cayman Islands, Water supply and sanitation</v>
      </c>
      <c r="B783" s="154" t="str">
        <f t="shared" si="53"/>
        <v>KY</v>
      </c>
      <c r="C783" s="154" t="str">
        <f t="shared" si="53"/>
        <v>136</v>
      </c>
      <c r="D783" s="155" t="str">
        <f t="shared" si="53"/>
        <v>Cayman Islands</v>
      </c>
      <c r="E783" s="154" t="s">
        <v>639</v>
      </c>
      <c r="F783" s="157">
        <v>129</v>
      </c>
      <c r="G783" s="157" t="s">
        <v>1316</v>
      </c>
      <c r="H783" s="157">
        <v>96</v>
      </c>
      <c r="I783" s="157">
        <v>2010</v>
      </c>
      <c r="J783" s="157" t="s">
        <v>5</v>
      </c>
    </row>
    <row r="784" spans="1:10">
      <c r="A784" s="166" t="str">
        <f t="shared" si="52"/>
        <v>Belgium, Water supply and sanitation</v>
      </c>
      <c r="B784" s="154" t="str">
        <f t="shared" si="53"/>
        <v>BE</v>
      </c>
      <c r="C784" s="154" t="str">
        <f t="shared" si="53"/>
        <v>056</v>
      </c>
      <c r="D784" s="155" t="str">
        <f t="shared" si="53"/>
        <v>Belgium</v>
      </c>
      <c r="E784" s="154" t="s">
        <v>639</v>
      </c>
      <c r="F784" s="157">
        <v>157</v>
      </c>
      <c r="G784" s="157" t="s">
        <v>1316</v>
      </c>
      <c r="H784" s="157">
        <v>100</v>
      </c>
      <c r="I784" s="157">
        <v>2010</v>
      </c>
      <c r="J784" s="157" t="s">
        <v>5</v>
      </c>
    </row>
    <row r="785" spans="1:10">
      <c r="A785" s="166" t="str">
        <f t="shared" si="52"/>
        <v>United Kingdom of Great Britain and Northern Ireland, Water supply and sanitation</v>
      </c>
      <c r="B785" s="154" t="str">
        <f t="shared" si="53"/>
        <v>GB</v>
      </c>
      <c r="C785" s="154" t="str">
        <f t="shared" si="53"/>
        <v>826</v>
      </c>
      <c r="D785" s="155" t="str">
        <f t="shared" si="53"/>
        <v>United Kingdom of Great Britain and Northern Ireland</v>
      </c>
      <c r="E785" s="154" t="s">
        <v>639</v>
      </c>
      <c r="F785" s="157">
        <v>157</v>
      </c>
      <c r="G785" s="157" t="s">
        <v>1316</v>
      </c>
      <c r="H785" s="157">
        <v>100</v>
      </c>
      <c r="I785" s="157">
        <v>2010</v>
      </c>
      <c r="J785" s="157" t="s">
        <v>6</v>
      </c>
    </row>
    <row r="786" spans="1:10">
      <c r="A786" s="166" t="str">
        <f t="shared" si="52"/>
        <v>Luxembourg, Water supply and sanitation</v>
      </c>
      <c r="B786" s="154" t="str">
        <f t="shared" si="53"/>
        <v>LU</v>
      </c>
      <c r="C786" s="154" t="str">
        <f t="shared" si="53"/>
        <v>442</v>
      </c>
      <c r="D786" s="155" t="str">
        <f t="shared" si="53"/>
        <v>Luxembourg</v>
      </c>
      <c r="E786" s="154" t="s">
        <v>639</v>
      </c>
      <c r="F786" s="157">
        <v>157</v>
      </c>
      <c r="G786" s="157" t="s">
        <v>1316</v>
      </c>
      <c r="H786" s="157">
        <v>100</v>
      </c>
      <c r="I786" s="157">
        <v>2010</v>
      </c>
      <c r="J786" s="157" t="s">
        <v>5</v>
      </c>
    </row>
    <row r="787" spans="1:10">
      <c r="A787" s="166" t="str">
        <f t="shared" si="52"/>
        <v>Japan, Water supply and sanitation</v>
      </c>
      <c r="B787" s="154" t="str">
        <f t="shared" si="53"/>
        <v>JP</v>
      </c>
      <c r="C787" s="154" t="str">
        <f t="shared" si="53"/>
        <v>392</v>
      </c>
      <c r="D787" s="155" t="str">
        <f t="shared" si="53"/>
        <v>Japan</v>
      </c>
      <c r="E787" s="154" t="s">
        <v>639</v>
      </c>
      <c r="F787" s="157">
        <v>157</v>
      </c>
      <c r="G787" s="157" t="s">
        <v>1316</v>
      </c>
      <c r="H787" s="157">
        <v>100</v>
      </c>
      <c r="I787" s="157">
        <v>2010</v>
      </c>
      <c r="J787" s="157" t="s">
        <v>5</v>
      </c>
    </row>
    <row r="788" spans="1:10">
      <c r="A788" s="166" t="str">
        <f t="shared" si="52"/>
        <v>Iceland, Water supply and sanitation</v>
      </c>
      <c r="B788" s="154" t="str">
        <f t="shared" si="53"/>
        <v>IS</v>
      </c>
      <c r="C788" s="154" t="str">
        <f t="shared" si="53"/>
        <v>352</v>
      </c>
      <c r="D788" s="155" t="str">
        <f t="shared" si="53"/>
        <v>Iceland</v>
      </c>
      <c r="E788" s="154" t="s">
        <v>639</v>
      </c>
      <c r="F788" s="157">
        <v>157</v>
      </c>
      <c r="G788" s="157" t="s">
        <v>1316</v>
      </c>
      <c r="H788" s="157">
        <v>100</v>
      </c>
      <c r="I788" s="157">
        <v>2010</v>
      </c>
      <c r="J788" s="157" t="s">
        <v>5</v>
      </c>
    </row>
    <row r="789" spans="1:10">
      <c r="A789" s="166" t="str">
        <f t="shared" si="52"/>
        <v>Finland, Water supply and sanitation</v>
      </c>
      <c r="B789" s="154" t="str">
        <f t="shared" si="53"/>
        <v>FI</v>
      </c>
      <c r="C789" s="154" t="str">
        <f t="shared" si="53"/>
        <v>246</v>
      </c>
      <c r="D789" s="155" t="str">
        <f t="shared" si="53"/>
        <v>Finland</v>
      </c>
      <c r="E789" s="154" t="s">
        <v>639</v>
      </c>
      <c r="F789" s="157">
        <v>157</v>
      </c>
      <c r="G789" s="157" t="s">
        <v>1316</v>
      </c>
      <c r="H789" s="157">
        <v>100</v>
      </c>
      <c r="I789" s="157">
        <v>2010</v>
      </c>
      <c r="J789" s="157" t="s">
        <v>5</v>
      </c>
    </row>
    <row r="790" spans="1:10">
      <c r="A790" s="166" t="str">
        <f t="shared" si="52"/>
        <v>Liechtenstein, Water supply and sanitation</v>
      </c>
      <c r="B790" s="154" t="str">
        <f t="shared" si="53"/>
        <v>LI</v>
      </c>
      <c r="C790" s="154" t="str">
        <f t="shared" si="53"/>
        <v>438</v>
      </c>
      <c r="D790" s="155" t="str">
        <f t="shared" si="53"/>
        <v>Liechtenstein</v>
      </c>
      <c r="E790" s="154" t="s">
        <v>639</v>
      </c>
      <c r="F790" s="157">
        <v>157</v>
      </c>
      <c r="G790" s="157" t="s">
        <v>1316</v>
      </c>
      <c r="H790" s="157">
        <v>100</v>
      </c>
      <c r="I790" s="157">
        <v>2010</v>
      </c>
      <c r="J790" s="157" t="s">
        <v>6</v>
      </c>
    </row>
    <row r="791" spans="1:10">
      <c r="A791" s="166" t="str">
        <f t="shared" si="52"/>
        <v>Ireland, Water supply and sanitation</v>
      </c>
      <c r="B791" s="154" t="str">
        <f t="shared" si="53"/>
        <v>IE</v>
      </c>
      <c r="C791" s="154" t="str">
        <f t="shared" si="53"/>
        <v>372</v>
      </c>
      <c r="D791" s="155" t="str">
        <f t="shared" si="53"/>
        <v>Ireland</v>
      </c>
      <c r="E791" s="154" t="s">
        <v>639</v>
      </c>
      <c r="F791" s="157">
        <v>157</v>
      </c>
      <c r="G791" s="157" t="s">
        <v>1316</v>
      </c>
      <c r="H791" s="157">
        <v>100</v>
      </c>
      <c r="I791" s="157">
        <v>2010</v>
      </c>
      <c r="J791" s="157" t="s">
        <v>5</v>
      </c>
    </row>
    <row r="792" spans="1:10">
      <c r="A792" s="166" t="str">
        <f t="shared" si="52"/>
        <v>Bermuda, Water supply and sanitation</v>
      </c>
      <c r="B792" s="154" t="str">
        <f t="shared" si="53"/>
        <v>BM</v>
      </c>
      <c r="C792" s="154" t="str">
        <f t="shared" si="53"/>
        <v>060</v>
      </c>
      <c r="D792" s="155" t="str">
        <f t="shared" si="53"/>
        <v>Bermuda</v>
      </c>
      <c r="E792" s="154" t="s">
        <v>639</v>
      </c>
      <c r="F792" s="157">
        <v>157</v>
      </c>
      <c r="G792" s="157" t="s">
        <v>1316</v>
      </c>
      <c r="H792" s="157">
        <v>100</v>
      </c>
      <c r="I792" s="157">
        <v>2010</v>
      </c>
      <c r="J792" s="157" t="s">
        <v>6</v>
      </c>
    </row>
    <row r="793" spans="1:10">
      <c r="A793" s="166" t="str">
        <f t="shared" si="52"/>
        <v>United States of America, Water supply and sanitation</v>
      </c>
      <c r="B793" s="154" t="str">
        <f t="shared" si="53"/>
        <v>US</v>
      </c>
      <c r="C793" s="154" t="str">
        <f t="shared" si="53"/>
        <v>840</v>
      </c>
      <c r="D793" s="155" t="str">
        <f t="shared" si="53"/>
        <v>United States of America</v>
      </c>
      <c r="E793" s="154" t="s">
        <v>639</v>
      </c>
      <c r="F793" s="157">
        <v>157</v>
      </c>
      <c r="G793" s="157" t="s">
        <v>1316</v>
      </c>
      <c r="H793" s="157">
        <v>100</v>
      </c>
      <c r="I793" s="157">
        <v>2010</v>
      </c>
      <c r="J793" s="157" t="s">
        <v>6</v>
      </c>
    </row>
    <row r="794" spans="1:10">
      <c r="A794" s="166" t="str">
        <f t="shared" si="52"/>
        <v>Germany, Water supply and sanitation</v>
      </c>
      <c r="B794" s="154" t="str">
        <f t="shared" si="53"/>
        <v>DE</v>
      </c>
      <c r="C794" s="154" t="str">
        <f t="shared" si="53"/>
        <v>276</v>
      </c>
      <c r="D794" s="155" t="str">
        <f t="shared" si="53"/>
        <v>Germany</v>
      </c>
      <c r="E794" s="154" t="s">
        <v>639</v>
      </c>
      <c r="F794" s="157">
        <v>157</v>
      </c>
      <c r="G794" s="157" t="s">
        <v>1316</v>
      </c>
      <c r="H794" s="157">
        <v>100</v>
      </c>
      <c r="I794" s="157">
        <v>2010</v>
      </c>
      <c r="J794" s="157" t="s">
        <v>5</v>
      </c>
    </row>
    <row r="795" spans="1:10">
      <c r="A795" s="166" t="str">
        <f t="shared" si="52"/>
        <v>Austria, Water supply and sanitation</v>
      </c>
      <c r="B795" s="154" t="str">
        <f t="shared" si="53"/>
        <v>AT</v>
      </c>
      <c r="C795" s="154" t="str">
        <f t="shared" si="53"/>
        <v>040</v>
      </c>
      <c r="D795" s="155" t="str">
        <f t="shared" si="53"/>
        <v>Austria</v>
      </c>
      <c r="E795" s="154" t="s">
        <v>639</v>
      </c>
      <c r="F795" s="157">
        <v>157</v>
      </c>
      <c r="G795" s="157" t="s">
        <v>1316</v>
      </c>
      <c r="H795" s="157">
        <v>100</v>
      </c>
      <c r="I795" s="157">
        <v>2010</v>
      </c>
      <c r="J795" s="157" t="s">
        <v>5</v>
      </c>
    </row>
    <row r="796" spans="1:10">
      <c r="A796" s="166" t="str">
        <f t="shared" si="52"/>
        <v>Canada, Water supply and sanitation</v>
      </c>
      <c r="B796" s="154" t="str">
        <f t="shared" si="53"/>
        <v>CA</v>
      </c>
      <c r="C796" s="154" t="str">
        <f t="shared" si="53"/>
        <v>124</v>
      </c>
      <c r="D796" s="155" t="str">
        <f t="shared" si="53"/>
        <v>Canada</v>
      </c>
      <c r="E796" s="154" t="s">
        <v>639</v>
      </c>
      <c r="F796" s="157">
        <v>157</v>
      </c>
      <c r="G796" s="157" t="s">
        <v>1316</v>
      </c>
      <c r="H796" s="157">
        <v>100</v>
      </c>
      <c r="I796" s="157">
        <v>2010</v>
      </c>
      <c r="J796" s="157" t="s">
        <v>5</v>
      </c>
    </row>
    <row r="797" spans="1:10">
      <c r="A797" s="166" t="str">
        <f t="shared" si="52"/>
        <v>Monaco, Water supply and sanitation</v>
      </c>
      <c r="B797" s="154" t="str">
        <f t="shared" ref="B797:D812" si="54">B597</f>
        <v>MC</v>
      </c>
      <c r="C797" s="154" t="str">
        <f t="shared" si="54"/>
        <v>492</v>
      </c>
      <c r="D797" s="155" t="str">
        <f t="shared" si="54"/>
        <v>Monaco</v>
      </c>
      <c r="E797" s="154" t="s">
        <v>639</v>
      </c>
      <c r="F797" s="157">
        <v>157</v>
      </c>
      <c r="G797" s="157" t="s">
        <v>1316</v>
      </c>
      <c r="H797" s="157">
        <v>100</v>
      </c>
      <c r="I797" s="157">
        <v>2010</v>
      </c>
      <c r="J797" s="157" t="s">
        <v>5</v>
      </c>
    </row>
    <row r="798" spans="1:10">
      <c r="A798" s="166" t="str">
        <f t="shared" si="52"/>
        <v>Denmark, Water supply and sanitation</v>
      </c>
      <c r="B798" s="154" t="str">
        <f t="shared" si="54"/>
        <v>DK</v>
      </c>
      <c r="C798" s="154" t="str">
        <f t="shared" si="54"/>
        <v>208</v>
      </c>
      <c r="D798" s="155" t="str">
        <f t="shared" si="54"/>
        <v>Denmark</v>
      </c>
      <c r="E798" s="154" t="s">
        <v>639</v>
      </c>
      <c r="F798" s="157">
        <v>157</v>
      </c>
      <c r="G798" s="157" t="s">
        <v>1316</v>
      </c>
      <c r="H798" s="157">
        <v>100</v>
      </c>
      <c r="I798" s="157">
        <v>2010</v>
      </c>
      <c r="J798" s="157" t="s">
        <v>5</v>
      </c>
    </row>
    <row r="799" spans="1:10">
      <c r="A799" s="166" t="str">
        <f t="shared" si="52"/>
        <v>Sweden, Water supply and sanitation</v>
      </c>
      <c r="B799" s="154" t="str">
        <f t="shared" si="54"/>
        <v>SE</v>
      </c>
      <c r="C799" s="154" t="str">
        <f t="shared" si="54"/>
        <v>752</v>
      </c>
      <c r="D799" s="155" t="str">
        <f t="shared" si="54"/>
        <v>Sweden</v>
      </c>
      <c r="E799" s="154" t="s">
        <v>639</v>
      </c>
      <c r="F799" s="157">
        <v>157</v>
      </c>
      <c r="G799" s="157" t="s">
        <v>1316</v>
      </c>
      <c r="H799" s="157">
        <v>100</v>
      </c>
      <c r="I799" s="157">
        <v>2010</v>
      </c>
      <c r="J799" s="157" t="s">
        <v>5</v>
      </c>
    </row>
    <row r="800" spans="1:10">
      <c r="A800" s="166" t="str">
        <f t="shared" si="52"/>
        <v>Australia, Water supply and sanitation</v>
      </c>
      <c r="B800" s="154" t="str">
        <f t="shared" si="54"/>
        <v>AU</v>
      </c>
      <c r="C800" s="154" t="str">
        <f t="shared" si="54"/>
        <v>036</v>
      </c>
      <c r="D800" s="155" t="str">
        <f t="shared" si="54"/>
        <v>Australia</v>
      </c>
      <c r="E800" s="154" t="s">
        <v>639</v>
      </c>
      <c r="F800" s="157">
        <v>157</v>
      </c>
      <c r="G800" s="157" t="s">
        <v>1316</v>
      </c>
      <c r="H800" s="157">
        <v>100</v>
      </c>
      <c r="I800" s="157">
        <v>2010</v>
      </c>
      <c r="J800" s="157" t="s">
        <v>5</v>
      </c>
    </row>
    <row r="801" spans="1:10">
      <c r="A801" s="166" t="str">
        <f t="shared" si="52"/>
        <v>Netherlands, Water supply and sanitation</v>
      </c>
      <c r="B801" s="154" t="str">
        <f t="shared" si="54"/>
        <v>NL</v>
      </c>
      <c r="C801" s="154" t="str">
        <f t="shared" si="54"/>
        <v>528</v>
      </c>
      <c r="D801" s="155" t="str">
        <f t="shared" si="54"/>
        <v>Netherlands</v>
      </c>
      <c r="E801" s="154" t="s">
        <v>639</v>
      </c>
      <c r="F801" s="157">
        <v>157</v>
      </c>
      <c r="G801" s="157" t="s">
        <v>1316</v>
      </c>
      <c r="H801" s="157">
        <v>100</v>
      </c>
      <c r="I801" s="157">
        <v>2010</v>
      </c>
      <c r="J801" s="157" t="s">
        <v>5</v>
      </c>
    </row>
    <row r="802" spans="1:10">
      <c r="A802" s="166" t="str">
        <f t="shared" si="52"/>
        <v>New Zealand, Water supply and sanitation</v>
      </c>
      <c r="B802" s="154" t="str">
        <f t="shared" si="54"/>
        <v>NZ</v>
      </c>
      <c r="C802" s="154" t="str">
        <f t="shared" si="54"/>
        <v>554</v>
      </c>
      <c r="D802" s="155" t="str">
        <f t="shared" si="54"/>
        <v>New Zealand</v>
      </c>
      <c r="E802" s="154" t="s">
        <v>639</v>
      </c>
      <c r="F802" s="157">
        <v>157</v>
      </c>
      <c r="G802" s="157" t="s">
        <v>1316</v>
      </c>
      <c r="H802" s="157">
        <v>100</v>
      </c>
      <c r="I802" s="157">
        <v>2010</v>
      </c>
      <c r="J802" s="157" t="s">
        <v>6</v>
      </c>
    </row>
    <row r="803" spans="1:10">
      <c r="A803" s="166" t="str">
        <f t="shared" si="52"/>
        <v>Switzerland, Water supply and sanitation</v>
      </c>
      <c r="B803" s="154" t="str">
        <f t="shared" si="54"/>
        <v>CH</v>
      </c>
      <c r="C803" s="154" t="str">
        <f t="shared" si="54"/>
        <v>756</v>
      </c>
      <c r="D803" s="155" t="str">
        <f t="shared" si="54"/>
        <v>Switzerland</v>
      </c>
      <c r="E803" s="154" t="s">
        <v>639</v>
      </c>
      <c r="F803" s="157">
        <v>157</v>
      </c>
      <c r="G803" s="157" t="s">
        <v>1316</v>
      </c>
      <c r="H803" s="157">
        <v>100</v>
      </c>
      <c r="I803" s="157">
        <v>2010</v>
      </c>
      <c r="J803" s="157" t="s">
        <v>5</v>
      </c>
    </row>
    <row r="804" spans="1:10">
      <c r="A804" s="166" t="str">
        <f t="shared" si="52"/>
        <v>Norway, Water supply and sanitation</v>
      </c>
      <c r="B804" s="154" t="str">
        <f t="shared" si="54"/>
        <v>NO</v>
      </c>
      <c r="C804" s="154" t="str">
        <f t="shared" si="54"/>
        <v>578</v>
      </c>
      <c r="D804" s="155" t="str">
        <f t="shared" si="54"/>
        <v>Norway</v>
      </c>
      <c r="E804" s="154" t="s">
        <v>639</v>
      </c>
      <c r="F804" s="157">
        <v>157</v>
      </c>
      <c r="G804" s="157" t="s">
        <v>1316</v>
      </c>
      <c r="H804" s="157">
        <v>100</v>
      </c>
      <c r="I804" s="157">
        <v>2010</v>
      </c>
      <c r="J804" s="157" t="s">
        <v>5</v>
      </c>
    </row>
    <row r="805" spans="1:10">
      <c r="A805" s="166" t="str">
        <f t="shared" si="52"/>
        <v>Somalia, Nutrition</v>
      </c>
      <c r="B805" s="154" t="str">
        <f t="shared" si="54"/>
        <v>SO</v>
      </c>
      <c r="C805" s="154" t="str">
        <f t="shared" si="54"/>
        <v>706</v>
      </c>
      <c r="D805" s="155" t="str">
        <f t="shared" si="54"/>
        <v>Somalia</v>
      </c>
      <c r="E805" s="154" t="s">
        <v>1361</v>
      </c>
      <c r="F805" s="157">
        <v>42</v>
      </c>
      <c r="G805" s="157" t="s">
        <v>1387</v>
      </c>
      <c r="H805" s="159">
        <v>0.71799999999999997</v>
      </c>
      <c r="I805" s="157">
        <v>2008</v>
      </c>
      <c r="J805" s="157" t="s">
        <v>5</v>
      </c>
    </row>
    <row r="806" spans="1:10">
      <c r="A806" s="166" t="str">
        <f t="shared" si="52"/>
        <v>Democratic Republic of the Congo, Nutrition</v>
      </c>
      <c r="B806" s="154" t="str">
        <f t="shared" si="54"/>
        <v>CD</v>
      </c>
      <c r="C806" s="154" t="str">
        <f t="shared" si="54"/>
        <v>180</v>
      </c>
      <c r="D806" s="155" t="str">
        <f t="shared" si="54"/>
        <v>Democratic Republic of the Congo</v>
      </c>
      <c r="E806" s="154" t="s">
        <v>1361</v>
      </c>
      <c r="F806" s="157">
        <v>5</v>
      </c>
      <c r="G806" s="157" t="s">
        <v>1387</v>
      </c>
      <c r="H806" s="159">
        <v>0.53600000000000003</v>
      </c>
      <c r="I806" s="157">
        <v>2008</v>
      </c>
      <c r="J806" s="157" t="s">
        <v>5</v>
      </c>
    </row>
    <row r="807" spans="1:10">
      <c r="A807" s="166" t="str">
        <f t="shared" si="52"/>
        <v>Eritrea, Nutrition</v>
      </c>
      <c r="B807" s="154" t="str">
        <f t="shared" si="54"/>
        <v>ER</v>
      </c>
      <c r="C807" s="154" t="str">
        <f t="shared" si="54"/>
        <v>232</v>
      </c>
      <c r="D807" s="155" t="str">
        <f t="shared" si="54"/>
        <v>Eritrea</v>
      </c>
      <c r="E807" s="154" t="s">
        <v>1361</v>
      </c>
      <c r="F807" s="157">
        <v>9</v>
      </c>
      <c r="G807" s="157" t="s">
        <v>1387</v>
      </c>
      <c r="H807" s="159">
        <v>0.59199999999999997</v>
      </c>
      <c r="I807" s="157">
        <v>2008</v>
      </c>
      <c r="J807" s="157" t="s">
        <v>5</v>
      </c>
    </row>
    <row r="808" spans="1:10">
      <c r="A808" s="166" t="str">
        <f t="shared" si="52"/>
        <v>Chad, Nutrition</v>
      </c>
      <c r="B808" s="154" t="str">
        <f t="shared" si="54"/>
        <v>TD</v>
      </c>
      <c r="C808" s="154" t="str">
        <f t="shared" si="54"/>
        <v>148</v>
      </c>
      <c r="D808" s="155" t="str">
        <f t="shared" si="54"/>
        <v>Chad</v>
      </c>
      <c r="E808" s="154" t="s">
        <v>1361</v>
      </c>
      <c r="F808" s="157">
        <v>30</v>
      </c>
      <c r="G808" s="157" t="s">
        <v>1387</v>
      </c>
      <c r="H808" s="159">
        <v>0.67900000000000005</v>
      </c>
      <c r="I808" s="157">
        <v>2008</v>
      </c>
      <c r="J808" s="157" t="s">
        <v>5</v>
      </c>
    </row>
    <row r="809" spans="1:10">
      <c r="A809" s="166" t="str">
        <f t="shared" si="52"/>
        <v>Burundi, Nutrition</v>
      </c>
      <c r="B809" s="154" t="str">
        <f t="shared" si="54"/>
        <v>BI</v>
      </c>
      <c r="C809" s="154" t="str">
        <f t="shared" si="54"/>
        <v>108</v>
      </c>
      <c r="D809" s="155" t="str">
        <f t="shared" si="54"/>
        <v>Burundi</v>
      </c>
      <c r="E809" s="154" t="s">
        <v>1361</v>
      </c>
      <c r="F809" s="157">
        <v>8</v>
      </c>
      <c r="G809" s="157" t="s">
        <v>1387</v>
      </c>
      <c r="H809" s="159">
        <v>0.58699999999999997</v>
      </c>
      <c r="I809" s="157">
        <v>2008</v>
      </c>
      <c r="J809" s="157" t="s">
        <v>5</v>
      </c>
    </row>
    <row r="810" spans="1:10">
      <c r="A810" s="166" t="str">
        <f t="shared" si="52"/>
        <v>Guinea-Bissau, Nutrition</v>
      </c>
      <c r="B810" s="154" t="str">
        <f t="shared" si="54"/>
        <v>GW</v>
      </c>
      <c r="C810" s="154" t="str">
        <f t="shared" si="54"/>
        <v>624</v>
      </c>
      <c r="D810" s="155" t="str">
        <f t="shared" si="54"/>
        <v>Guinea-Bissau</v>
      </c>
      <c r="E810" s="154" t="s">
        <v>1361</v>
      </c>
      <c r="F810" s="157">
        <v>15</v>
      </c>
      <c r="G810" s="157" t="s">
        <v>1387</v>
      </c>
      <c r="H810" s="159">
        <v>0.626</v>
      </c>
      <c r="I810" s="157">
        <v>2008</v>
      </c>
      <c r="J810" s="157" t="s">
        <v>5</v>
      </c>
    </row>
    <row r="811" spans="1:10">
      <c r="A811" s="166" t="str">
        <f t="shared" si="52"/>
        <v>Central African Republic, Nutrition</v>
      </c>
      <c r="B811" s="154" t="str">
        <f t="shared" si="54"/>
        <v>CF</v>
      </c>
      <c r="C811" s="154" t="str">
        <f t="shared" si="54"/>
        <v>140</v>
      </c>
      <c r="D811" s="155" t="str">
        <f t="shared" si="54"/>
        <v>Central African Republic</v>
      </c>
      <c r="E811" s="154" t="s">
        <v>1361</v>
      </c>
      <c r="F811" s="157">
        <v>39</v>
      </c>
      <c r="G811" s="157" t="s">
        <v>1387</v>
      </c>
      <c r="H811" s="159">
        <v>0.7</v>
      </c>
      <c r="I811" s="157">
        <v>2008</v>
      </c>
      <c r="J811" s="157" t="s">
        <v>5</v>
      </c>
    </row>
    <row r="812" spans="1:10">
      <c r="A812" s="166" t="str">
        <f t="shared" si="52"/>
        <v>Guinea, Nutrition</v>
      </c>
      <c r="B812" s="154" t="str">
        <f t="shared" si="54"/>
        <v>GN</v>
      </c>
      <c r="C812" s="154" t="str">
        <f t="shared" si="54"/>
        <v>324</v>
      </c>
      <c r="D812" s="155" t="str">
        <f t="shared" si="54"/>
        <v>Guinea</v>
      </c>
      <c r="E812" s="154" t="s">
        <v>1361</v>
      </c>
      <c r="F812" s="157">
        <v>54</v>
      </c>
      <c r="G812" s="157" t="s">
        <v>1387</v>
      </c>
      <c r="H812" s="159">
        <v>0.752</v>
      </c>
      <c r="I812" s="157">
        <v>2008</v>
      </c>
      <c r="J812" s="157" t="s">
        <v>5</v>
      </c>
    </row>
    <row r="813" spans="1:10">
      <c r="A813" s="166" t="str">
        <f t="shared" si="52"/>
        <v>Yemen, Nutrition</v>
      </c>
      <c r="B813" s="154" t="str">
        <f t="shared" ref="B813:D828" si="55">B613</f>
        <v>YE</v>
      </c>
      <c r="C813" s="154" t="str">
        <f t="shared" si="55"/>
        <v>887</v>
      </c>
      <c r="D813" s="155" t="str">
        <f t="shared" si="55"/>
        <v>Yemen</v>
      </c>
      <c r="E813" s="154" t="s">
        <v>1361</v>
      </c>
      <c r="F813" s="157">
        <v>26</v>
      </c>
      <c r="G813" s="157" t="s">
        <v>1387</v>
      </c>
      <c r="H813" s="159">
        <v>0.66700000000000004</v>
      </c>
      <c r="I813" s="157">
        <v>2008</v>
      </c>
      <c r="J813" s="157" t="s">
        <v>5</v>
      </c>
    </row>
    <row r="814" spans="1:10">
      <c r="A814" s="166" t="str">
        <f t="shared" si="52"/>
        <v>Liberia, Nutrition</v>
      </c>
      <c r="B814" s="154" t="str">
        <f t="shared" si="55"/>
        <v>LR</v>
      </c>
      <c r="C814" s="154" t="str">
        <f t="shared" si="55"/>
        <v>430</v>
      </c>
      <c r="D814" s="155" t="str">
        <f t="shared" si="55"/>
        <v>Liberia</v>
      </c>
      <c r="E814" s="154" t="s">
        <v>1361</v>
      </c>
      <c r="F814" s="157">
        <v>3</v>
      </c>
      <c r="G814" s="157" t="s">
        <v>1387</v>
      </c>
      <c r="H814" s="159">
        <v>0.498</v>
      </c>
      <c r="I814" s="157">
        <v>2008</v>
      </c>
      <c r="J814" s="157" t="s">
        <v>5</v>
      </c>
    </row>
    <row r="815" spans="1:10">
      <c r="A815" s="166" t="str">
        <f t="shared" si="52"/>
        <v>Mali, Nutrition</v>
      </c>
      <c r="B815" s="154" t="str">
        <f t="shared" si="55"/>
        <v>ML</v>
      </c>
      <c r="C815" s="154" t="str">
        <f t="shared" si="55"/>
        <v>466</v>
      </c>
      <c r="D815" s="155" t="str">
        <f t="shared" si="55"/>
        <v>Mali</v>
      </c>
      <c r="E815" s="154" t="s">
        <v>1361</v>
      </c>
      <c r="F815" s="157">
        <v>7</v>
      </c>
      <c r="G815" s="157" t="s">
        <v>1387</v>
      </c>
      <c r="H815" s="159">
        <v>0.55100000000000005</v>
      </c>
      <c r="I815" s="157">
        <v>2008</v>
      </c>
      <c r="J815" s="157" t="s">
        <v>5</v>
      </c>
    </row>
    <row r="816" spans="1:10">
      <c r="A816" s="166" t="str">
        <f t="shared" si="52"/>
        <v>Democratic People's Republic of Korea, Nutrition</v>
      </c>
      <c r="B816" s="154" t="str">
        <f t="shared" si="55"/>
        <v>KP</v>
      </c>
      <c r="C816" s="154" t="str">
        <f t="shared" si="55"/>
        <v>408</v>
      </c>
      <c r="D816" s="155" t="str">
        <f t="shared" si="55"/>
        <v>Democratic People's Republic of Korea</v>
      </c>
      <c r="E816" s="154" t="s">
        <v>1361</v>
      </c>
      <c r="F816" s="157">
        <v>48</v>
      </c>
      <c r="G816" s="157" t="s">
        <v>1387</v>
      </c>
      <c r="H816" s="159">
        <v>0.74399999999999999</v>
      </c>
      <c r="I816" s="157">
        <v>2008</v>
      </c>
      <c r="J816" s="157" t="s">
        <v>5</v>
      </c>
    </row>
    <row r="817" spans="1:10">
      <c r="A817" s="166" t="str">
        <f t="shared" si="52"/>
        <v>Afghanistan, Nutrition</v>
      </c>
      <c r="B817" s="154" t="str">
        <f t="shared" si="55"/>
        <v>AF</v>
      </c>
      <c r="C817" s="154" t="str">
        <f t="shared" si="55"/>
        <v>004</v>
      </c>
      <c r="D817" s="155" t="str">
        <f t="shared" si="55"/>
        <v>Afghanistan</v>
      </c>
      <c r="E817" s="154" t="s">
        <v>1361</v>
      </c>
      <c r="F817" s="157">
        <v>34</v>
      </c>
      <c r="G817" s="157" t="s">
        <v>1387</v>
      </c>
      <c r="H817" s="159">
        <v>0.68600000000000005</v>
      </c>
      <c r="I817" s="157">
        <v>2008</v>
      </c>
      <c r="J817" s="157" t="s">
        <v>5</v>
      </c>
    </row>
    <row r="818" spans="1:10">
      <c r="A818" s="166" t="str">
        <f t="shared" si="52"/>
        <v>Niger, Nutrition</v>
      </c>
      <c r="B818" s="154" t="str">
        <f t="shared" si="55"/>
        <v>NE</v>
      </c>
      <c r="C818" s="154" t="str">
        <f t="shared" si="55"/>
        <v>562</v>
      </c>
      <c r="D818" s="155" t="str">
        <f t="shared" si="55"/>
        <v>Niger</v>
      </c>
      <c r="E818" s="154" t="s">
        <v>1361</v>
      </c>
      <c r="F818" s="157">
        <v>36</v>
      </c>
      <c r="G818" s="157" t="s">
        <v>1387</v>
      </c>
      <c r="H818" s="159">
        <v>0.69499999999999995</v>
      </c>
      <c r="I818" s="157">
        <v>2008</v>
      </c>
      <c r="J818" s="157" t="s">
        <v>5</v>
      </c>
    </row>
    <row r="819" spans="1:10">
      <c r="A819" s="166" t="str">
        <f t="shared" si="52"/>
        <v>Madagascar, Nutrition</v>
      </c>
      <c r="B819" s="154" t="str">
        <f t="shared" si="55"/>
        <v>MG</v>
      </c>
      <c r="C819" s="154" t="str">
        <f t="shared" si="55"/>
        <v>450</v>
      </c>
      <c r="D819" s="155" t="str">
        <f t="shared" si="55"/>
        <v>Madagascar</v>
      </c>
      <c r="E819" s="154" t="s">
        <v>1361</v>
      </c>
      <c r="F819" s="157">
        <v>27</v>
      </c>
      <c r="G819" s="157" t="s">
        <v>1387</v>
      </c>
      <c r="H819" s="159">
        <v>0.67300000000000004</v>
      </c>
      <c r="I819" s="157">
        <v>2008</v>
      </c>
      <c r="J819" s="157" t="s">
        <v>5</v>
      </c>
    </row>
    <row r="820" spans="1:10">
      <c r="A820" s="166" t="str">
        <f t="shared" si="52"/>
        <v>Sierra Leone, Nutrition</v>
      </c>
      <c r="B820" s="154" t="str">
        <f t="shared" si="55"/>
        <v>SL</v>
      </c>
      <c r="C820" s="154" t="str">
        <f t="shared" si="55"/>
        <v>694</v>
      </c>
      <c r="D820" s="155" t="str">
        <f t="shared" si="55"/>
        <v>Sierra Leone</v>
      </c>
      <c r="E820" s="154" t="s">
        <v>1361</v>
      </c>
      <c r="F820" s="157">
        <v>1</v>
      </c>
      <c r="G820" s="157" t="s">
        <v>1387</v>
      </c>
      <c r="H820" s="159">
        <v>0.42</v>
      </c>
      <c r="I820" s="157">
        <v>2008</v>
      </c>
      <c r="J820" s="157" t="s">
        <v>5</v>
      </c>
    </row>
    <row r="821" spans="1:10">
      <c r="A821" s="166" t="str">
        <f t="shared" si="52"/>
        <v>Sudan, Nutrition</v>
      </c>
      <c r="B821" s="154" t="str">
        <f t="shared" si="55"/>
        <v>SD</v>
      </c>
      <c r="C821" s="154" t="str">
        <f t="shared" si="55"/>
        <v>729</v>
      </c>
      <c r="D821" s="155" t="str">
        <f t="shared" si="55"/>
        <v>Sudan</v>
      </c>
      <c r="E821" s="154" t="s">
        <v>1361</v>
      </c>
      <c r="F821" s="157">
        <v>66</v>
      </c>
      <c r="G821" s="157" t="s">
        <v>1387</v>
      </c>
      <c r="H821" s="159">
        <v>0.76400000000000001</v>
      </c>
      <c r="I821" s="157">
        <v>2008</v>
      </c>
      <c r="J821" s="157" t="s">
        <v>5</v>
      </c>
    </row>
    <row r="822" spans="1:10">
      <c r="A822" s="166" t="str">
        <f t="shared" si="52"/>
        <v>Ethiopia, Nutrition</v>
      </c>
      <c r="B822" s="154" t="str">
        <f t="shared" si="55"/>
        <v>ET</v>
      </c>
      <c r="C822" s="154" t="str">
        <f t="shared" si="55"/>
        <v>231</v>
      </c>
      <c r="D822" s="155" t="str">
        <f t="shared" si="55"/>
        <v>Ethiopia</v>
      </c>
      <c r="E822" s="154" t="s">
        <v>1361</v>
      </c>
      <c r="F822" s="157">
        <v>13</v>
      </c>
      <c r="G822" s="157" t="s">
        <v>1387</v>
      </c>
      <c r="H822" s="159">
        <v>0.62</v>
      </c>
      <c r="I822" s="157">
        <v>2008</v>
      </c>
      <c r="J822" s="157" t="s">
        <v>5</v>
      </c>
    </row>
    <row r="823" spans="1:10">
      <c r="A823" s="166" t="str">
        <f t="shared" si="52"/>
        <v>Djibouti, Nutrition</v>
      </c>
      <c r="B823" s="154" t="str">
        <f t="shared" si="55"/>
        <v>DJ</v>
      </c>
      <c r="C823" s="154" t="str">
        <f t="shared" si="55"/>
        <v>262</v>
      </c>
      <c r="D823" s="155" t="str">
        <f t="shared" si="55"/>
        <v>Djibouti</v>
      </c>
      <c r="E823" s="154" t="s">
        <v>1361</v>
      </c>
      <c r="F823" s="157">
        <v>85</v>
      </c>
      <c r="G823" s="157" t="s">
        <v>1387</v>
      </c>
      <c r="H823" s="159">
        <v>0.79200000000000004</v>
      </c>
      <c r="I823" s="157">
        <v>2008</v>
      </c>
      <c r="J823" s="157" t="s">
        <v>5</v>
      </c>
    </row>
    <row r="824" spans="1:10">
      <c r="A824" s="166" t="str">
        <f t="shared" si="52"/>
        <v>Gambia, Nutrition</v>
      </c>
      <c r="B824" s="154" t="str">
        <f t="shared" si="55"/>
        <v>GM</v>
      </c>
      <c r="C824" s="154" t="str">
        <f t="shared" si="55"/>
        <v>270</v>
      </c>
      <c r="D824" s="155" t="str">
        <f t="shared" si="55"/>
        <v>Gambia</v>
      </c>
      <c r="E824" s="154" t="s">
        <v>1361</v>
      </c>
      <c r="F824" s="157">
        <v>44</v>
      </c>
      <c r="G824" s="157" t="s">
        <v>1387</v>
      </c>
      <c r="H824" s="159">
        <v>0.73699999999999999</v>
      </c>
      <c r="I824" s="157">
        <v>2008</v>
      </c>
      <c r="J824" s="157" t="s">
        <v>5</v>
      </c>
    </row>
    <row r="825" spans="1:10">
      <c r="A825" s="166" t="str">
        <f t="shared" si="52"/>
        <v>Rwanda, Nutrition</v>
      </c>
      <c r="B825" s="154" t="str">
        <f t="shared" si="55"/>
        <v>RW</v>
      </c>
      <c r="C825" s="154" t="str">
        <f t="shared" si="55"/>
        <v>646</v>
      </c>
      <c r="D825" s="155" t="str">
        <f t="shared" si="55"/>
        <v>Rwanda</v>
      </c>
      <c r="E825" s="154" t="s">
        <v>1361</v>
      </c>
      <c r="F825" s="157">
        <v>38</v>
      </c>
      <c r="G825" s="157" t="s">
        <v>1387</v>
      </c>
      <c r="H825" s="159">
        <v>0.69599999999999995</v>
      </c>
      <c r="I825" s="157">
        <v>2008</v>
      </c>
      <c r="J825" s="157" t="s">
        <v>5</v>
      </c>
    </row>
    <row r="826" spans="1:10">
      <c r="A826" s="166" t="str">
        <f t="shared" si="52"/>
        <v>Zimbabwe, Nutrition</v>
      </c>
      <c r="B826" s="154" t="str">
        <f t="shared" si="55"/>
        <v>ZW</v>
      </c>
      <c r="C826" s="154" t="str">
        <f t="shared" si="55"/>
        <v>716</v>
      </c>
      <c r="D826" s="155" t="str">
        <f t="shared" si="55"/>
        <v>Zimbabwe</v>
      </c>
      <c r="E826" s="154" t="s">
        <v>1361</v>
      </c>
      <c r="F826" s="157">
        <v>10</v>
      </c>
      <c r="G826" s="157" t="s">
        <v>1387</v>
      </c>
      <c r="H826" s="159">
        <v>0.59899999999999998</v>
      </c>
      <c r="I826" s="157">
        <v>2008</v>
      </c>
      <c r="J826" s="157" t="s">
        <v>5</v>
      </c>
    </row>
    <row r="827" spans="1:10">
      <c r="A827" s="166" t="str">
        <f t="shared" si="52"/>
        <v>Mauritania, Nutrition</v>
      </c>
      <c r="B827" s="154" t="str">
        <f t="shared" si="55"/>
        <v>MR</v>
      </c>
      <c r="C827" s="154" t="str">
        <f t="shared" si="55"/>
        <v>478</v>
      </c>
      <c r="D827" s="155" t="str">
        <f t="shared" si="55"/>
        <v>Mauritania</v>
      </c>
      <c r="E827" s="154" t="s">
        <v>1361</v>
      </c>
      <c r="F827" s="157">
        <v>50</v>
      </c>
      <c r="G827" s="157" t="s">
        <v>1387</v>
      </c>
      <c r="H827" s="159">
        <v>0.745</v>
      </c>
      <c r="I827" s="157">
        <v>2008</v>
      </c>
      <c r="J827" s="157" t="s">
        <v>5</v>
      </c>
    </row>
    <row r="828" spans="1:10">
      <c r="A828" s="166" t="str">
        <f t="shared" si="52"/>
        <v>Timor-Leste, Nutrition</v>
      </c>
      <c r="B828" s="154" t="str">
        <f t="shared" si="55"/>
        <v>TL</v>
      </c>
      <c r="C828" s="154" t="str">
        <f t="shared" si="55"/>
        <v>626</v>
      </c>
      <c r="D828" s="155" t="str">
        <f t="shared" si="55"/>
        <v>Timor-Leste</v>
      </c>
      <c r="E828" s="154" t="s">
        <v>1361</v>
      </c>
      <c r="F828" s="157">
        <v>110</v>
      </c>
      <c r="G828" s="157" t="s">
        <v>1387</v>
      </c>
      <c r="H828" s="159">
        <v>0.82699999999999996</v>
      </c>
      <c r="I828" s="157">
        <v>2008</v>
      </c>
      <c r="J828" s="157" t="s">
        <v>5</v>
      </c>
    </row>
    <row r="829" spans="1:10">
      <c r="A829" s="166" t="str">
        <f t="shared" si="52"/>
        <v>Burkina Faso, Nutrition</v>
      </c>
      <c r="B829" s="154" t="str">
        <f t="shared" ref="B829:D844" si="56">B629</f>
        <v>BF</v>
      </c>
      <c r="C829" s="154" t="str">
        <f t="shared" si="56"/>
        <v>854</v>
      </c>
      <c r="D829" s="155" t="str">
        <f t="shared" si="56"/>
        <v>Burkina Faso</v>
      </c>
      <c r="E829" s="154" t="s">
        <v>1361</v>
      </c>
      <c r="F829" s="157">
        <v>60</v>
      </c>
      <c r="G829" s="157" t="s">
        <v>1387</v>
      </c>
      <c r="H829" s="159">
        <v>0.75900000000000001</v>
      </c>
      <c r="I829" s="157">
        <v>2008</v>
      </c>
      <c r="J829" s="157" t="s">
        <v>5</v>
      </c>
    </row>
    <row r="830" spans="1:10">
      <c r="A830" s="166" t="str">
        <f t="shared" si="52"/>
        <v>Togo, Nutrition</v>
      </c>
      <c r="B830" s="154" t="str">
        <f t="shared" si="56"/>
        <v>TG</v>
      </c>
      <c r="C830" s="154" t="str">
        <f t="shared" si="56"/>
        <v>768</v>
      </c>
      <c r="D830" s="155" t="str">
        <f t="shared" si="56"/>
        <v>Togo</v>
      </c>
      <c r="E830" s="154" t="s">
        <v>1361</v>
      </c>
      <c r="F830" s="157">
        <v>86</v>
      </c>
      <c r="G830" s="157" t="s">
        <v>1387</v>
      </c>
      <c r="H830" s="159">
        <v>0.79400000000000004</v>
      </c>
      <c r="I830" s="157">
        <v>2008</v>
      </c>
      <c r="J830" s="157" t="s">
        <v>5</v>
      </c>
    </row>
    <row r="831" spans="1:10">
      <c r="A831" s="166" t="str">
        <f t="shared" si="52"/>
        <v>Mozambique, Nutrition</v>
      </c>
      <c r="B831" s="154" t="str">
        <f t="shared" si="56"/>
        <v>MZ</v>
      </c>
      <c r="C831" s="154" t="str">
        <f t="shared" si="56"/>
        <v>508</v>
      </c>
      <c r="D831" s="155" t="str">
        <f t="shared" si="56"/>
        <v>Mozambique</v>
      </c>
      <c r="E831" s="154" t="s">
        <v>1361</v>
      </c>
      <c r="F831" s="157">
        <v>18</v>
      </c>
      <c r="G831" s="157" t="s">
        <v>1387</v>
      </c>
      <c r="H831" s="159">
        <v>0.63800000000000001</v>
      </c>
      <c r="I831" s="157">
        <v>2008</v>
      </c>
      <c r="J831" s="157" t="s">
        <v>5</v>
      </c>
    </row>
    <row r="832" spans="1:10">
      <c r="A832" s="166" t="str">
        <f t="shared" si="52"/>
        <v>Haiti, Nutrition</v>
      </c>
      <c r="B832" s="154" t="str">
        <f t="shared" si="56"/>
        <v>HT</v>
      </c>
      <c r="C832" s="154" t="str">
        <f t="shared" si="56"/>
        <v>332</v>
      </c>
      <c r="D832" s="155" t="str">
        <f t="shared" si="56"/>
        <v>Haiti</v>
      </c>
      <c r="E832" s="154" t="s">
        <v>1361</v>
      </c>
      <c r="F832" s="157">
        <v>2</v>
      </c>
      <c r="G832" s="157" t="s">
        <v>1387</v>
      </c>
      <c r="H832" s="159">
        <v>0.47099999999999997</v>
      </c>
      <c r="I832" s="157">
        <v>2008</v>
      </c>
      <c r="J832" s="157" t="s">
        <v>5</v>
      </c>
    </row>
    <row r="833" spans="1:10">
      <c r="A833" s="166" t="str">
        <f t="shared" si="52"/>
        <v>Congo, Nutrition</v>
      </c>
      <c r="B833" s="154" t="str">
        <f t="shared" si="56"/>
        <v>CG</v>
      </c>
      <c r="C833" s="154" t="str">
        <f t="shared" si="56"/>
        <v>178</v>
      </c>
      <c r="D833" s="155" t="str">
        <f t="shared" si="56"/>
        <v>Congo</v>
      </c>
      <c r="E833" s="154" t="s">
        <v>1361</v>
      </c>
      <c r="F833" s="157">
        <v>60</v>
      </c>
      <c r="G833" s="157" t="s">
        <v>1387</v>
      </c>
      <c r="H833" s="159">
        <v>0.75900000000000001</v>
      </c>
      <c r="I833" s="157">
        <v>2008</v>
      </c>
      <c r="J833" s="157" t="s">
        <v>5</v>
      </c>
    </row>
    <row r="834" spans="1:10">
      <c r="A834" s="166" t="str">
        <f t="shared" si="52"/>
        <v>Comoros, Nutrition</v>
      </c>
      <c r="B834" s="154" t="str">
        <f t="shared" si="56"/>
        <v>KM</v>
      </c>
      <c r="C834" s="154" t="str">
        <f t="shared" si="56"/>
        <v>174</v>
      </c>
      <c r="D834" s="155" t="str">
        <f t="shared" si="56"/>
        <v>Comoros</v>
      </c>
      <c r="E834" s="154" t="s">
        <v>1361</v>
      </c>
      <c r="F834" s="157">
        <v>11</v>
      </c>
      <c r="G834" s="157" t="s">
        <v>1387</v>
      </c>
      <c r="H834" s="159">
        <v>0.60899999999999999</v>
      </c>
      <c r="I834" s="157">
        <v>2008</v>
      </c>
      <c r="J834" s="157" t="s">
        <v>5</v>
      </c>
    </row>
    <row r="835" spans="1:10">
      <c r="A835" s="166" t="str">
        <f t="shared" si="52"/>
        <v>Cameroon, Nutrition</v>
      </c>
      <c r="B835" s="154" t="str">
        <f t="shared" si="56"/>
        <v>CM</v>
      </c>
      <c r="C835" s="154" t="str">
        <f t="shared" si="56"/>
        <v>120</v>
      </c>
      <c r="D835" s="155" t="str">
        <f t="shared" si="56"/>
        <v>Cameroon</v>
      </c>
      <c r="E835" s="154" t="s">
        <v>1361</v>
      </c>
      <c r="F835" s="157">
        <v>47</v>
      </c>
      <c r="G835" s="157" t="s">
        <v>1387</v>
      </c>
      <c r="H835" s="159">
        <v>0.74099999999999999</v>
      </c>
      <c r="I835" s="157">
        <v>2008</v>
      </c>
      <c r="J835" s="157" t="s">
        <v>5</v>
      </c>
    </row>
    <row r="836" spans="1:10">
      <c r="A836" s="166" t="str">
        <f t="shared" si="52"/>
        <v>Sao Tome and Principe, Nutrition</v>
      </c>
      <c r="B836" s="154" t="str">
        <f t="shared" si="56"/>
        <v>ST</v>
      </c>
      <c r="C836" s="154" t="str">
        <f t="shared" si="56"/>
        <v>678</v>
      </c>
      <c r="D836" s="155" t="str">
        <f t="shared" si="56"/>
        <v>Sao Tome and Principe</v>
      </c>
      <c r="E836" s="154" t="s">
        <v>1361</v>
      </c>
      <c r="F836" s="157">
        <v>12</v>
      </c>
      <c r="G836" s="157" t="s">
        <v>1387</v>
      </c>
      <c r="H836" s="159">
        <v>0.61399999999999999</v>
      </c>
      <c r="I836" s="157">
        <v>2008</v>
      </c>
      <c r="J836" s="157" t="s">
        <v>5</v>
      </c>
    </row>
    <row r="837" spans="1:10">
      <c r="A837" s="166" t="str">
        <f t="shared" si="52"/>
        <v>Iraq, Nutrition</v>
      </c>
      <c r="B837" s="154" t="str">
        <f t="shared" si="56"/>
        <v>IQ</v>
      </c>
      <c r="C837" s="154" t="str">
        <f t="shared" si="56"/>
        <v>368</v>
      </c>
      <c r="D837" s="155" t="str">
        <f t="shared" si="56"/>
        <v>Iraq</v>
      </c>
      <c r="E837" s="154" t="s">
        <v>1361</v>
      </c>
      <c r="F837" s="157">
        <v>14</v>
      </c>
      <c r="G837" s="157" t="s">
        <v>1387</v>
      </c>
      <c r="H837" s="159">
        <v>0.624</v>
      </c>
      <c r="I837" s="157">
        <v>2008</v>
      </c>
      <c r="J837" s="157" t="s">
        <v>5</v>
      </c>
    </row>
    <row r="838" spans="1:10">
      <c r="A838" s="166" t="str">
        <f t="shared" ref="A838:A901" si="57">D838&amp;", "&amp;E838</f>
        <v>Cambodia, Nutrition</v>
      </c>
      <c r="B838" s="154" t="str">
        <f t="shared" si="56"/>
        <v>KH</v>
      </c>
      <c r="C838" s="154" t="str">
        <f t="shared" si="56"/>
        <v>116</v>
      </c>
      <c r="D838" s="155" t="str">
        <f t="shared" si="56"/>
        <v>Cambodia</v>
      </c>
      <c r="E838" s="154" t="s">
        <v>1361</v>
      </c>
      <c r="F838" s="157">
        <v>31</v>
      </c>
      <c r="G838" s="157" t="s">
        <v>1387</v>
      </c>
      <c r="H838" s="159">
        <v>0.68100000000000005</v>
      </c>
      <c r="I838" s="157">
        <v>2008</v>
      </c>
      <c r="J838" s="157" t="s">
        <v>5</v>
      </c>
    </row>
    <row r="839" spans="1:10">
      <c r="A839" s="166" t="str">
        <f t="shared" si="57"/>
        <v>Myanmar, Nutrition</v>
      </c>
      <c r="B839" s="154" t="str">
        <f t="shared" si="56"/>
        <v>MM</v>
      </c>
      <c r="C839" s="154" t="str">
        <f t="shared" si="56"/>
        <v>104</v>
      </c>
      <c r="D839" s="155" t="str">
        <f t="shared" si="56"/>
        <v>Myanmar</v>
      </c>
      <c r="E839" s="154" t="s">
        <v>1361</v>
      </c>
      <c r="F839" s="157">
        <v>79</v>
      </c>
      <c r="G839" s="157" t="s">
        <v>1387</v>
      </c>
      <c r="H839" s="159">
        <v>0.78700000000000003</v>
      </c>
      <c r="I839" s="157">
        <v>2008</v>
      </c>
      <c r="J839" s="157" t="s">
        <v>5</v>
      </c>
    </row>
    <row r="840" spans="1:10">
      <c r="A840" s="166" t="str">
        <f t="shared" si="57"/>
        <v>Lao People's Democratic Republic, Nutrition</v>
      </c>
      <c r="B840" s="154" t="str">
        <f t="shared" si="56"/>
        <v>LA</v>
      </c>
      <c r="C840" s="154" t="str">
        <f t="shared" si="56"/>
        <v>418</v>
      </c>
      <c r="D840" s="155" t="str">
        <f t="shared" si="56"/>
        <v>Lao People's Democratic Republic</v>
      </c>
      <c r="E840" s="154" t="s">
        <v>1361</v>
      </c>
      <c r="F840" s="157">
        <v>22</v>
      </c>
      <c r="G840" s="157" t="s">
        <v>1387</v>
      </c>
      <c r="H840" s="159">
        <v>0.65500000000000003</v>
      </c>
      <c r="I840" s="157">
        <v>2008</v>
      </c>
      <c r="J840" s="157" t="s">
        <v>5</v>
      </c>
    </row>
    <row r="841" spans="1:10">
      <c r="A841" s="166" t="str">
        <f t="shared" si="57"/>
        <v>Cote d'Ivoire, Nutrition</v>
      </c>
      <c r="B841" s="154" t="str">
        <f t="shared" si="56"/>
        <v>CI</v>
      </c>
      <c r="C841" s="154" t="str">
        <f t="shared" si="56"/>
        <v>384</v>
      </c>
      <c r="D841" s="155" t="str">
        <f t="shared" si="56"/>
        <v>Cote d'Ivoire</v>
      </c>
      <c r="E841" s="154" t="s">
        <v>1361</v>
      </c>
      <c r="F841" s="157">
        <v>114</v>
      </c>
      <c r="G841" s="157" t="s">
        <v>1387</v>
      </c>
      <c r="H841" s="159">
        <v>0.83399999999999996</v>
      </c>
      <c r="I841" s="157">
        <v>2008</v>
      </c>
      <c r="J841" s="157" t="s">
        <v>5</v>
      </c>
    </row>
    <row r="842" spans="1:10">
      <c r="A842" s="166" t="str">
        <f t="shared" si="57"/>
        <v>Malawi, Nutrition</v>
      </c>
      <c r="B842" s="154" t="str">
        <f t="shared" si="56"/>
        <v>MW</v>
      </c>
      <c r="C842" s="154" t="str">
        <f t="shared" si="56"/>
        <v>454</v>
      </c>
      <c r="D842" s="155" t="str">
        <f t="shared" si="56"/>
        <v>Malawi</v>
      </c>
      <c r="E842" s="154" t="s">
        <v>1361</v>
      </c>
      <c r="F842" s="157">
        <v>23</v>
      </c>
      <c r="G842" s="157" t="s">
        <v>1387</v>
      </c>
      <c r="H842" s="159">
        <v>0.66200000000000003</v>
      </c>
      <c r="I842" s="157">
        <v>2008</v>
      </c>
      <c r="J842" s="157" t="s">
        <v>5</v>
      </c>
    </row>
    <row r="843" spans="1:10">
      <c r="A843" s="166" t="str">
        <f t="shared" si="57"/>
        <v>Angola, Nutrition</v>
      </c>
      <c r="B843" s="154" t="str">
        <f t="shared" si="56"/>
        <v>AO</v>
      </c>
      <c r="C843" s="154" t="str">
        <f t="shared" si="56"/>
        <v>024</v>
      </c>
      <c r="D843" s="155" t="str">
        <f t="shared" si="56"/>
        <v>Angola</v>
      </c>
      <c r="E843" s="154" t="s">
        <v>1361</v>
      </c>
      <c r="F843" s="157">
        <v>6</v>
      </c>
      <c r="G843" s="157" t="s">
        <v>1387</v>
      </c>
      <c r="H843" s="159">
        <v>0.54500000000000004</v>
      </c>
      <c r="I843" s="157">
        <v>2008</v>
      </c>
      <c r="J843" s="157" t="s">
        <v>5</v>
      </c>
    </row>
    <row r="844" spans="1:10">
      <c r="A844" s="166" t="str">
        <f t="shared" si="57"/>
        <v>Nigeria, Nutrition</v>
      </c>
      <c r="B844" s="154" t="str">
        <f t="shared" si="56"/>
        <v>NG</v>
      </c>
      <c r="C844" s="154" t="str">
        <f t="shared" si="56"/>
        <v>566</v>
      </c>
      <c r="D844" s="155" t="str">
        <f t="shared" si="56"/>
        <v>Nigeria</v>
      </c>
      <c r="E844" s="154" t="s">
        <v>1361</v>
      </c>
      <c r="F844" s="157">
        <v>112</v>
      </c>
      <c r="G844" s="157" t="s">
        <v>1387</v>
      </c>
      <c r="H844" s="159">
        <v>0.83299999999999996</v>
      </c>
      <c r="I844" s="157">
        <v>2008</v>
      </c>
      <c r="J844" s="157" t="s">
        <v>5</v>
      </c>
    </row>
    <row r="845" spans="1:10">
      <c r="A845" s="166" t="str">
        <f t="shared" si="57"/>
        <v>Lesotho, Nutrition</v>
      </c>
      <c r="B845" s="154" t="str">
        <f t="shared" ref="B845:D860" si="58">B645</f>
        <v>LS</v>
      </c>
      <c r="C845" s="154" t="str">
        <f t="shared" si="58"/>
        <v>426</v>
      </c>
      <c r="D845" s="155" t="str">
        <f t="shared" si="58"/>
        <v>Lesotho</v>
      </c>
      <c r="E845" s="154" t="s">
        <v>1361</v>
      </c>
      <c r="F845" s="157">
        <v>29</v>
      </c>
      <c r="G845" s="157" t="s">
        <v>1387</v>
      </c>
      <c r="H845" s="159">
        <v>0.67800000000000005</v>
      </c>
      <c r="I845" s="157">
        <v>2008</v>
      </c>
      <c r="J845" s="157" t="s">
        <v>5</v>
      </c>
    </row>
    <row r="846" spans="1:10">
      <c r="A846" s="166" t="str">
        <f t="shared" si="57"/>
        <v>Benin, Nutrition</v>
      </c>
      <c r="B846" s="154" t="str">
        <f t="shared" si="58"/>
        <v>BJ</v>
      </c>
      <c r="C846" s="154" t="str">
        <f t="shared" si="58"/>
        <v>204</v>
      </c>
      <c r="D846" s="155" t="str">
        <f t="shared" si="58"/>
        <v>Benin</v>
      </c>
      <c r="E846" s="154" t="s">
        <v>1361</v>
      </c>
      <c r="F846" s="157">
        <v>68</v>
      </c>
      <c r="G846" s="157" t="s">
        <v>1387</v>
      </c>
      <c r="H846" s="159">
        <v>0.77</v>
      </c>
      <c r="I846" s="157">
        <v>2008</v>
      </c>
      <c r="J846" s="157" t="s">
        <v>5</v>
      </c>
    </row>
    <row r="847" spans="1:10">
      <c r="A847" s="166" t="str">
        <f t="shared" si="57"/>
        <v>Swaziland, Nutrition</v>
      </c>
      <c r="B847" s="154" t="str">
        <f t="shared" si="58"/>
        <v>SZ</v>
      </c>
      <c r="C847" s="154" t="str">
        <f t="shared" si="58"/>
        <v>748</v>
      </c>
      <c r="D847" s="155" t="str">
        <f t="shared" si="58"/>
        <v>Swaziland</v>
      </c>
      <c r="E847" s="154" t="s">
        <v>1361</v>
      </c>
      <c r="F847" s="157">
        <v>36</v>
      </c>
      <c r="G847" s="157" t="s">
        <v>1387</v>
      </c>
      <c r="H847" s="159">
        <v>0.69499999999999995</v>
      </c>
      <c r="I847" s="157">
        <v>2008</v>
      </c>
      <c r="J847" s="157" t="s">
        <v>5</v>
      </c>
    </row>
    <row r="848" spans="1:10">
      <c r="A848" s="166" t="str">
        <f t="shared" si="57"/>
        <v>Uganda, Nutrition</v>
      </c>
      <c r="B848" s="154" t="str">
        <f t="shared" si="58"/>
        <v>UG</v>
      </c>
      <c r="C848" s="154" t="str">
        <f t="shared" si="58"/>
        <v>800</v>
      </c>
      <c r="D848" s="155" t="str">
        <f t="shared" si="58"/>
        <v>Uganda</v>
      </c>
      <c r="E848" s="154" t="s">
        <v>1361</v>
      </c>
      <c r="F848" s="157">
        <v>81</v>
      </c>
      <c r="G848" s="157" t="s">
        <v>1387</v>
      </c>
      <c r="H848" s="159">
        <v>0.78800000000000003</v>
      </c>
      <c r="I848" s="157">
        <v>2008</v>
      </c>
      <c r="J848" s="157" t="s">
        <v>5</v>
      </c>
    </row>
    <row r="849" spans="1:10">
      <c r="A849" s="166" t="str">
        <f t="shared" si="57"/>
        <v>Tajikistan, Nutrition</v>
      </c>
      <c r="B849" s="154" t="str">
        <f t="shared" si="58"/>
        <v>TJ</v>
      </c>
      <c r="C849" s="154" t="str">
        <f t="shared" si="58"/>
        <v>762</v>
      </c>
      <c r="D849" s="155" t="str">
        <f t="shared" si="58"/>
        <v>Tajikistan</v>
      </c>
      <c r="E849" s="154" t="s">
        <v>1361</v>
      </c>
      <c r="F849" s="157">
        <v>17</v>
      </c>
      <c r="G849" s="157" t="s">
        <v>1387</v>
      </c>
      <c r="H849" s="159">
        <v>0.629</v>
      </c>
      <c r="I849" s="157">
        <v>2008</v>
      </c>
      <c r="J849" s="157" t="s">
        <v>5</v>
      </c>
    </row>
    <row r="850" spans="1:10">
      <c r="A850" s="166" t="str">
        <f t="shared" si="57"/>
        <v>Solomon Islands, Nutrition</v>
      </c>
      <c r="B850" s="154" t="str">
        <f t="shared" si="58"/>
        <v>SB</v>
      </c>
      <c r="C850" s="154" t="str">
        <f t="shared" si="58"/>
        <v>090</v>
      </c>
      <c r="D850" s="155" t="str">
        <f t="shared" si="58"/>
        <v>Solomon Islands</v>
      </c>
      <c r="E850" s="154" t="s">
        <v>1361</v>
      </c>
      <c r="F850" s="157">
        <v>57</v>
      </c>
      <c r="G850" s="157" t="s">
        <v>1387</v>
      </c>
      <c r="H850" s="159">
        <v>0.75700000000000001</v>
      </c>
      <c r="I850" s="157">
        <v>2008</v>
      </c>
      <c r="J850" s="157" t="s">
        <v>5</v>
      </c>
    </row>
    <row r="851" spans="1:10">
      <c r="A851" s="166" t="str">
        <f t="shared" si="57"/>
        <v>Papua New Guinea, Nutrition</v>
      </c>
      <c r="B851" s="154" t="str">
        <f t="shared" si="58"/>
        <v>PG</v>
      </c>
      <c r="C851" s="154" t="str">
        <f t="shared" si="58"/>
        <v>598</v>
      </c>
      <c r="D851" s="155" t="str">
        <f t="shared" si="58"/>
        <v>Papua New Guinea</v>
      </c>
      <c r="E851" s="154" t="s">
        <v>1361</v>
      </c>
      <c r="F851" s="157">
        <v>70</v>
      </c>
      <c r="G851" s="157" t="s">
        <v>1387</v>
      </c>
      <c r="H851" s="159">
        <v>0.77200000000000002</v>
      </c>
      <c r="I851" s="157">
        <v>2008</v>
      </c>
      <c r="J851" s="157" t="s">
        <v>5</v>
      </c>
    </row>
    <row r="852" spans="1:10">
      <c r="A852" s="166" t="str">
        <f t="shared" si="57"/>
        <v>Senegal, Nutrition</v>
      </c>
      <c r="B852" s="154" t="str">
        <f t="shared" si="58"/>
        <v>SN</v>
      </c>
      <c r="C852" s="154" t="str">
        <f t="shared" si="58"/>
        <v>686</v>
      </c>
      <c r="D852" s="155" t="str">
        <f t="shared" si="58"/>
        <v>Senegal</v>
      </c>
      <c r="E852" s="154" t="s">
        <v>1361</v>
      </c>
      <c r="F852" s="157">
        <v>83</v>
      </c>
      <c r="G852" s="157" t="s">
        <v>1387</v>
      </c>
      <c r="H852" s="159">
        <v>0.79</v>
      </c>
      <c r="I852" s="157">
        <v>2008</v>
      </c>
      <c r="J852" s="157" t="s">
        <v>5</v>
      </c>
    </row>
    <row r="853" spans="1:10">
      <c r="A853" s="166" t="str">
        <f t="shared" si="57"/>
        <v>United Republic of Tanzania, Nutrition</v>
      </c>
      <c r="B853" s="154" t="str">
        <f t="shared" si="58"/>
        <v>TZ</v>
      </c>
      <c r="C853" s="154">
        <f t="shared" si="58"/>
        <v>834</v>
      </c>
      <c r="D853" s="155" t="str">
        <f t="shared" si="58"/>
        <v>United Republic of Tanzania</v>
      </c>
      <c r="E853" s="154" t="s">
        <v>1361</v>
      </c>
      <c r="F853" s="157">
        <v>15</v>
      </c>
      <c r="G853" s="157" t="s">
        <v>1387</v>
      </c>
      <c r="H853" s="159">
        <v>0.626</v>
      </c>
      <c r="I853" s="157">
        <v>2008</v>
      </c>
      <c r="J853" s="157" t="s">
        <v>5</v>
      </c>
    </row>
    <row r="854" spans="1:10">
      <c r="A854" s="166" t="str">
        <f t="shared" si="57"/>
        <v>India, Nutrition</v>
      </c>
      <c r="B854" s="154" t="str">
        <f t="shared" si="58"/>
        <v>IN</v>
      </c>
      <c r="C854" s="154" t="str">
        <f t="shared" si="58"/>
        <v>356</v>
      </c>
      <c r="D854" s="155" t="str">
        <f t="shared" si="58"/>
        <v>India</v>
      </c>
      <c r="E854" s="154" t="s">
        <v>1361</v>
      </c>
      <c r="F854" s="157">
        <v>97</v>
      </c>
      <c r="G854" s="157" t="s">
        <v>1387</v>
      </c>
      <c r="H854" s="159">
        <v>0.81100000000000005</v>
      </c>
      <c r="I854" s="157">
        <v>2008</v>
      </c>
      <c r="J854" s="157" t="s">
        <v>5</v>
      </c>
    </row>
    <row r="855" spans="1:10">
      <c r="A855" s="166" t="str">
        <f t="shared" si="57"/>
        <v>Bhutan, Nutrition</v>
      </c>
      <c r="B855" s="154" t="str">
        <f t="shared" si="58"/>
        <v>BT</v>
      </c>
      <c r="C855" s="154" t="str">
        <f t="shared" si="58"/>
        <v>064</v>
      </c>
      <c r="D855" s="155" t="str">
        <f t="shared" si="58"/>
        <v>Bhutan</v>
      </c>
      <c r="E855" s="154" t="s">
        <v>1361</v>
      </c>
      <c r="F855" s="157">
        <v>41</v>
      </c>
      <c r="G855" s="157" t="s">
        <v>1387</v>
      </c>
      <c r="H855" s="159">
        <v>0.71499999999999997</v>
      </c>
      <c r="I855" s="157">
        <v>2008</v>
      </c>
      <c r="J855" s="157" t="s">
        <v>5</v>
      </c>
    </row>
    <row r="856" spans="1:10">
      <c r="A856" s="166" t="str">
        <f t="shared" si="57"/>
        <v>Nepal, Nutrition</v>
      </c>
      <c r="B856" s="154" t="str">
        <f t="shared" si="58"/>
        <v>NP</v>
      </c>
      <c r="C856" s="154" t="str">
        <f t="shared" si="58"/>
        <v>524</v>
      </c>
      <c r="D856" s="155" t="str">
        <f t="shared" si="58"/>
        <v>Nepal</v>
      </c>
      <c r="E856" s="154" t="s">
        <v>1361</v>
      </c>
      <c r="F856" s="157">
        <v>76</v>
      </c>
      <c r="G856" s="157" t="s">
        <v>1387</v>
      </c>
      <c r="H856" s="159">
        <v>0.78500000000000003</v>
      </c>
      <c r="I856" s="157">
        <v>2008</v>
      </c>
      <c r="J856" s="157" t="s">
        <v>5</v>
      </c>
    </row>
    <row r="857" spans="1:10">
      <c r="A857" s="166" t="str">
        <f t="shared" si="57"/>
        <v>Bangladesh, Nutrition</v>
      </c>
      <c r="B857" s="154" t="str">
        <f t="shared" si="58"/>
        <v>BD</v>
      </c>
      <c r="C857" s="154" t="str">
        <f t="shared" si="58"/>
        <v>050</v>
      </c>
      <c r="D857" s="155" t="str">
        <f t="shared" si="58"/>
        <v>Bangladesh</v>
      </c>
      <c r="E857" s="154" t="s">
        <v>1361</v>
      </c>
      <c r="F857" s="157">
        <v>64</v>
      </c>
      <c r="G857" s="157" t="s">
        <v>1387</v>
      </c>
      <c r="H857" s="159">
        <v>0.76300000000000001</v>
      </c>
      <c r="I857" s="157">
        <v>2008</v>
      </c>
      <c r="J857" s="157" t="s">
        <v>5</v>
      </c>
    </row>
    <row r="858" spans="1:10">
      <c r="A858" s="166" t="str">
        <f t="shared" si="57"/>
        <v>Occupied Palestinian Territory, Nutrition</v>
      </c>
      <c r="B858" s="154" t="str">
        <f t="shared" si="58"/>
        <v>PS</v>
      </c>
      <c r="C858" s="154" t="str">
        <f t="shared" si="58"/>
        <v>275</v>
      </c>
      <c r="D858" s="155" t="str">
        <f t="shared" si="58"/>
        <v>Occupied Palestinian Territory</v>
      </c>
      <c r="E858" s="154" t="s">
        <v>1361</v>
      </c>
      <c r="F858" s="157">
        <v>50</v>
      </c>
      <c r="G858" s="157" t="s">
        <v>1387</v>
      </c>
      <c r="H858" s="159">
        <v>0.745</v>
      </c>
      <c r="I858" s="157">
        <v>2008</v>
      </c>
      <c r="J858" s="157" t="s">
        <v>6</v>
      </c>
    </row>
    <row r="859" spans="1:10">
      <c r="A859" s="166" t="str">
        <f t="shared" si="57"/>
        <v>Kenya, Nutrition</v>
      </c>
      <c r="B859" s="154" t="str">
        <f t="shared" si="58"/>
        <v>KE</v>
      </c>
      <c r="C859" s="154" t="str">
        <f t="shared" si="58"/>
        <v>404</v>
      </c>
      <c r="D859" s="155" t="str">
        <f t="shared" si="58"/>
        <v>Kenya</v>
      </c>
      <c r="E859" s="154" t="s">
        <v>1361</v>
      </c>
      <c r="F859" s="157">
        <v>79</v>
      </c>
      <c r="G859" s="157" t="s">
        <v>1387</v>
      </c>
      <c r="H859" s="159">
        <v>0.78700000000000003</v>
      </c>
      <c r="I859" s="157">
        <v>2008</v>
      </c>
      <c r="J859" s="157" t="s">
        <v>5</v>
      </c>
    </row>
    <row r="860" spans="1:10">
      <c r="A860" s="166" t="str">
        <f t="shared" si="57"/>
        <v>Uzbekistan, Nutrition</v>
      </c>
      <c r="B860" s="154" t="str">
        <f t="shared" si="58"/>
        <v>UZ</v>
      </c>
      <c r="C860" s="154" t="str">
        <f t="shared" si="58"/>
        <v>860</v>
      </c>
      <c r="D860" s="155" t="str">
        <f t="shared" si="58"/>
        <v>Uzbekistan</v>
      </c>
      <c r="E860" s="154" t="s">
        <v>1361</v>
      </c>
      <c r="F860" s="157">
        <v>62</v>
      </c>
      <c r="G860" s="157" t="s">
        <v>1387</v>
      </c>
      <c r="H860" s="159">
        <v>0.76100000000000001</v>
      </c>
      <c r="I860" s="157">
        <v>2008</v>
      </c>
      <c r="J860" s="157" t="s">
        <v>5</v>
      </c>
    </row>
    <row r="861" spans="1:10">
      <c r="A861" s="166" t="str">
        <f t="shared" si="57"/>
        <v>Syrian Arab Republic, Nutrition</v>
      </c>
      <c r="B861" s="154" t="str">
        <f t="shared" ref="B861:D876" si="59">B661</f>
        <v>SY</v>
      </c>
      <c r="C861" s="154" t="str">
        <f t="shared" si="59"/>
        <v>760</v>
      </c>
      <c r="D861" s="155" t="str">
        <f t="shared" si="59"/>
        <v>Syrian Arab Republic</v>
      </c>
      <c r="E861" s="154" t="s">
        <v>1361</v>
      </c>
      <c r="F861" s="157">
        <v>110</v>
      </c>
      <c r="G861" s="157" t="s">
        <v>1387</v>
      </c>
      <c r="H861" s="159">
        <v>0.82699999999999996</v>
      </c>
      <c r="I861" s="157">
        <v>2008</v>
      </c>
      <c r="J861" s="157" t="s">
        <v>5</v>
      </c>
    </row>
    <row r="862" spans="1:10">
      <c r="A862" s="166" t="str">
        <f t="shared" si="57"/>
        <v>Viet Nam, Nutrition</v>
      </c>
      <c r="B862" s="154" t="str">
        <f t="shared" si="59"/>
        <v>VN</v>
      </c>
      <c r="C862" s="154" t="str">
        <f t="shared" si="59"/>
        <v>704</v>
      </c>
      <c r="D862" s="155" t="str">
        <f t="shared" si="59"/>
        <v>Viet Nam</v>
      </c>
      <c r="E862" s="154" t="s">
        <v>1361</v>
      </c>
      <c r="F862" s="157">
        <v>117</v>
      </c>
      <c r="G862" s="157" t="s">
        <v>1387</v>
      </c>
      <c r="H862" s="159">
        <v>0.84</v>
      </c>
      <c r="I862" s="157">
        <v>2008</v>
      </c>
      <c r="J862" s="157" t="s">
        <v>5</v>
      </c>
    </row>
    <row r="863" spans="1:10">
      <c r="A863" s="166" t="str">
        <f t="shared" si="57"/>
        <v>Kiribati, Nutrition</v>
      </c>
      <c r="B863" s="154" t="str">
        <f t="shared" si="59"/>
        <v>KI</v>
      </c>
      <c r="C863" s="154" t="str">
        <f t="shared" si="59"/>
        <v>296</v>
      </c>
      <c r="D863" s="155" t="str">
        <f t="shared" si="59"/>
        <v>Kiribati</v>
      </c>
      <c r="E863" s="154" t="s">
        <v>1361</v>
      </c>
      <c r="F863" s="157">
        <v>19</v>
      </c>
      <c r="G863" s="157" t="s">
        <v>1387</v>
      </c>
      <c r="H863" s="159">
        <v>0.65</v>
      </c>
      <c r="I863" s="157">
        <v>2008</v>
      </c>
      <c r="J863" s="157" t="s">
        <v>5</v>
      </c>
    </row>
    <row r="864" spans="1:10">
      <c r="A864" s="166" t="str">
        <f t="shared" si="57"/>
        <v>Algeria, Nutrition</v>
      </c>
      <c r="B864" s="154" t="str">
        <f t="shared" si="59"/>
        <v>DZ</v>
      </c>
      <c r="C864" s="154" t="str">
        <f t="shared" si="59"/>
        <v>012</v>
      </c>
      <c r="D864" s="155" t="str">
        <f t="shared" si="59"/>
        <v>Algeria</v>
      </c>
      <c r="E864" s="154" t="s">
        <v>1361</v>
      </c>
      <c r="F864" s="157">
        <v>148</v>
      </c>
      <c r="G864" s="157" t="s">
        <v>1387</v>
      </c>
      <c r="H864" s="159">
        <v>0.876</v>
      </c>
      <c r="I864" s="157">
        <v>2008</v>
      </c>
      <c r="J864" s="157" t="s">
        <v>5</v>
      </c>
    </row>
    <row r="865" spans="1:10">
      <c r="A865" s="166" t="str">
        <f t="shared" si="57"/>
        <v>Equatorial Guinea, Nutrition</v>
      </c>
      <c r="B865" s="154" t="str">
        <f t="shared" si="59"/>
        <v>GQ</v>
      </c>
      <c r="C865" s="154" t="str">
        <f t="shared" si="59"/>
        <v>226</v>
      </c>
      <c r="D865" s="155" t="str">
        <f t="shared" si="59"/>
        <v>Equatorial Guinea</v>
      </c>
      <c r="E865" s="154" t="s">
        <v>1361</v>
      </c>
      <c r="F865" s="157">
        <v>33</v>
      </c>
      <c r="G865" s="157" t="s">
        <v>1387</v>
      </c>
      <c r="H865" s="159">
        <v>0.68400000000000005</v>
      </c>
      <c r="I865" s="157">
        <v>2008</v>
      </c>
      <c r="J865" s="157" t="s">
        <v>5</v>
      </c>
    </row>
    <row r="866" spans="1:10">
      <c r="A866" s="166" t="str">
        <f t="shared" si="57"/>
        <v>Nicaragua, Nutrition</v>
      </c>
      <c r="B866" s="154" t="str">
        <f t="shared" si="59"/>
        <v>NI</v>
      </c>
      <c r="C866" s="154" t="str">
        <f t="shared" si="59"/>
        <v>558</v>
      </c>
      <c r="D866" s="155" t="str">
        <f t="shared" si="59"/>
        <v>Nicaragua</v>
      </c>
      <c r="E866" s="154" t="s">
        <v>1361</v>
      </c>
      <c r="F866" s="157">
        <v>28</v>
      </c>
      <c r="G866" s="157" t="s">
        <v>1387</v>
      </c>
      <c r="H866" s="159">
        <v>0.67400000000000004</v>
      </c>
      <c r="I866" s="157">
        <v>2008</v>
      </c>
      <c r="J866" s="157" t="s">
        <v>5</v>
      </c>
    </row>
    <row r="867" spans="1:10">
      <c r="A867" s="166" t="str">
        <f t="shared" si="57"/>
        <v>Turkmenistan, Nutrition</v>
      </c>
      <c r="B867" s="154" t="str">
        <f t="shared" si="59"/>
        <v>TM</v>
      </c>
      <c r="C867" s="154" t="str">
        <f t="shared" si="59"/>
        <v>795</v>
      </c>
      <c r="D867" s="155" t="str">
        <f t="shared" si="59"/>
        <v>Turkmenistan</v>
      </c>
      <c r="E867" s="154" t="s">
        <v>1361</v>
      </c>
      <c r="F867" s="157">
        <v>126</v>
      </c>
      <c r="G867" s="157" t="s">
        <v>1387</v>
      </c>
      <c r="H867" s="159">
        <v>0.85399999999999998</v>
      </c>
      <c r="I867" s="157">
        <v>2008</v>
      </c>
      <c r="J867" s="157" t="s">
        <v>5</v>
      </c>
    </row>
    <row r="868" spans="1:10">
      <c r="A868" s="166" t="str">
        <f t="shared" si="57"/>
        <v>Honduras, Nutrition</v>
      </c>
      <c r="B868" s="154" t="str">
        <f t="shared" si="59"/>
        <v>HN</v>
      </c>
      <c r="C868" s="154" t="str">
        <f t="shared" si="59"/>
        <v>340</v>
      </c>
      <c r="D868" s="155" t="str">
        <f t="shared" si="59"/>
        <v>Honduras</v>
      </c>
      <c r="E868" s="154" t="s">
        <v>1361</v>
      </c>
      <c r="F868" s="157">
        <v>55</v>
      </c>
      <c r="G868" s="157" t="s">
        <v>1387</v>
      </c>
      <c r="H868" s="159">
        <v>0.755</v>
      </c>
      <c r="I868" s="157">
        <v>2008</v>
      </c>
      <c r="J868" s="157" t="s">
        <v>5</v>
      </c>
    </row>
    <row r="869" spans="1:10">
      <c r="A869" s="166" t="str">
        <f t="shared" si="57"/>
        <v>Pakistan, Nutrition</v>
      </c>
      <c r="B869" s="154" t="str">
        <f t="shared" si="59"/>
        <v>PK</v>
      </c>
      <c r="C869" s="154" t="str">
        <f t="shared" si="59"/>
        <v>586</v>
      </c>
      <c r="D869" s="155" t="str">
        <f t="shared" si="59"/>
        <v>Pakistan</v>
      </c>
      <c r="E869" s="154" t="s">
        <v>1361</v>
      </c>
      <c r="F869" s="157">
        <v>83</v>
      </c>
      <c r="G869" s="157" t="s">
        <v>1387</v>
      </c>
      <c r="H869" s="159">
        <v>0.79</v>
      </c>
      <c r="I869" s="157">
        <v>2008</v>
      </c>
      <c r="J869" s="157" t="s">
        <v>5</v>
      </c>
    </row>
    <row r="870" spans="1:10">
      <c r="A870" s="166" t="str">
        <f t="shared" si="57"/>
        <v>Kyrgyzstan, Nutrition</v>
      </c>
      <c r="B870" s="154" t="str">
        <f t="shared" si="59"/>
        <v>KG</v>
      </c>
      <c r="C870" s="154" t="str">
        <f t="shared" si="59"/>
        <v>417</v>
      </c>
      <c r="D870" s="155" t="str">
        <f t="shared" si="59"/>
        <v>Kyrgyzstan</v>
      </c>
      <c r="E870" s="154" t="s">
        <v>1361</v>
      </c>
      <c r="F870" s="157">
        <v>141</v>
      </c>
      <c r="G870" s="157" t="s">
        <v>1387</v>
      </c>
      <c r="H870" s="159">
        <v>0.872</v>
      </c>
      <c r="I870" s="157">
        <v>2008</v>
      </c>
      <c r="J870" s="157" t="s">
        <v>5</v>
      </c>
    </row>
    <row r="871" spans="1:10">
      <c r="A871" s="166" t="str">
        <f t="shared" si="57"/>
        <v>Bolivia (Plurinational State of), Nutrition</v>
      </c>
      <c r="B871" s="154" t="str">
        <f t="shared" si="59"/>
        <v>BO</v>
      </c>
      <c r="C871" s="154" t="str">
        <f t="shared" si="59"/>
        <v>068</v>
      </c>
      <c r="D871" s="155" t="str">
        <f t="shared" si="59"/>
        <v>Bolivia (Plurinational State of)</v>
      </c>
      <c r="E871" s="154" t="s">
        <v>1361</v>
      </c>
      <c r="F871" s="157">
        <v>24</v>
      </c>
      <c r="G871" s="157" t="s">
        <v>1387</v>
      </c>
      <c r="H871" s="159">
        <v>0.66300000000000003</v>
      </c>
      <c r="I871" s="157">
        <v>2008</v>
      </c>
      <c r="J871" s="157" t="s">
        <v>5</v>
      </c>
    </row>
    <row r="872" spans="1:10">
      <c r="A872" s="166" t="str">
        <f t="shared" si="57"/>
        <v>Micronesia (Federated States of), Nutrition</v>
      </c>
      <c r="B872" s="154" t="str">
        <f t="shared" si="59"/>
        <v>FM</v>
      </c>
      <c r="C872" s="154" t="str">
        <f t="shared" si="59"/>
        <v>583</v>
      </c>
      <c r="D872" s="155" t="str">
        <f t="shared" si="59"/>
        <v>Micronesia (Federated States of)</v>
      </c>
      <c r="E872" s="154" t="s">
        <v>1361</v>
      </c>
      <c r="F872" s="157">
        <v>64</v>
      </c>
      <c r="G872" s="157" t="s">
        <v>1387</v>
      </c>
      <c r="H872" s="159">
        <v>0.76300000000000001</v>
      </c>
      <c r="I872" s="157">
        <v>2008</v>
      </c>
      <c r="J872" s="157" t="s">
        <v>6</v>
      </c>
    </row>
    <row r="873" spans="1:10">
      <c r="A873" s="166" t="str">
        <f t="shared" si="57"/>
        <v>Zambia, Nutrition</v>
      </c>
      <c r="B873" s="154" t="str">
        <f t="shared" si="59"/>
        <v>ZM</v>
      </c>
      <c r="C873" s="154" t="str">
        <f t="shared" si="59"/>
        <v>894</v>
      </c>
      <c r="D873" s="155" t="str">
        <f t="shared" si="59"/>
        <v>Zambia</v>
      </c>
      <c r="E873" s="154" t="s">
        <v>1361</v>
      </c>
      <c r="F873" s="157">
        <v>20</v>
      </c>
      <c r="G873" s="157" t="s">
        <v>1387</v>
      </c>
      <c r="H873" s="159">
        <v>0.65200000000000002</v>
      </c>
      <c r="I873" s="157">
        <v>2008</v>
      </c>
      <c r="J873" s="157" t="s">
        <v>5</v>
      </c>
    </row>
    <row r="874" spans="1:10">
      <c r="A874" s="166" t="str">
        <f t="shared" si="57"/>
        <v>Gabon, Nutrition</v>
      </c>
      <c r="B874" s="154" t="str">
        <f t="shared" si="59"/>
        <v>GA</v>
      </c>
      <c r="C874" s="154" t="str">
        <f t="shared" si="59"/>
        <v>266</v>
      </c>
      <c r="D874" s="155" t="str">
        <f t="shared" si="59"/>
        <v>Gabon</v>
      </c>
      <c r="E874" s="154" t="s">
        <v>1361</v>
      </c>
      <c r="F874" s="157">
        <v>119</v>
      </c>
      <c r="G874" s="157" t="s">
        <v>1387</v>
      </c>
      <c r="H874" s="159">
        <v>0.84199999999999997</v>
      </c>
      <c r="I874" s="157">
        <v>2008</v>
      </c>
      <c r="J874" s="157" t="s">
        <v>5</v>
      </c>
    </row>
    <row r="875" spans="1:10">
      <c r="A875" s="166" t="str">
        <f t="shared" si="57"/>
        <v>Marshall Islands, Nutrition</v>
      </c>
      <c r="B875" s="154" t="str">
        <f t="shared" si="59"/>
        <v>MH</v>
      </c>
      <c r="C875" s="154" t="str">
        <f t="shared" si="59"/>
        <v>584</v>
      </c>
      <c r="D875" s="155" t="str">
        <f t="shared" si="59"/>
        <v>Marshall Islands</v>
      </c>
      <c r="E875" s="154" t="s">
        <v>1361</v>
      </c>
      <c r="F875" s="157">
        <v>98</v>
      </c>
      <c r="G875" s="157" t="s">
        <v>1387</v>
      </c>
      <c r="H875" s="159">
        <v>0.81200000000000006</v>
      </c>
      <c r="I875" s="157">
        <v>2008</v>
      </c>
      <c r="J875" s="157" t="s">
        <v>5</v>
      </c>
    </row>
    <row r="876" spans="1:10">
      <c r="A876" s="166" t="str">
        <f t="shared" si="57"/>
        <v>Guatemala, Nutrition</v>
      </c>
      <c r="B876" s="154" t="str">
        <f t="shared" si="59"/>
        <v>GT</v>
      </c>
      <c r="C876" s="154" t="str">
        <f t="shared" si="59"/>
        <v>320</v>
      </c>
      <c r="D876" s="155" t="str">
        <f t="shared" si="59"/>
        <v>Guatemala</v>
      </c>
      <c r="E876" s="154" t="s">
        <v>1361</v>
      </c>
      <c r="F876" s="157">
        <v>35</v>
      </c>
      <c r="G876" s="157" t="s">
        <v>1387</v>
      </c>
      <c r="H876" s="159">
        <v>0.68799999999999994</v>
      </c>
      <c r="I876" s="157">
        <v>2008</v>
      </c>
      <c r="J876" s="157" t="s">
        <v>5</v>
      </c>
    </row>
    <row r="877" spans="1:10">
      <c r="A877" s="166" t="str">
        <f t="shared" si="57"/>
        <v>Morocco, Nutrition</v>
      </c>
      <c r="B877" s="154" t="str">
        <f t="shared" ref="B877:D892" si="60">B677</f>
        <v>MA</v>
      </c>
      <c r="C877" s="154" t="str">
        <f t="shared" si="60"/>
        <v>504</v>
      </c>
      <c r="D877" s="155" t="str">
        <f t="shared" si="60"/>
        <v>Morocco</v>
      </c>
      <c r="E877" s="154" t="s">
        <v>1361</v>
      </c>
      <c r="F877" s="157">
        <v>104</v>
      </c>
      <c r="G877" s="157" t="s">
        <v>1387</v>
      </c>
      <c r="H877" s="159">
        <v>0.81599999999999995</v>
      </c>
      <c r="I877" s="157">
        <v>2008</v>
      </c>
      <c r="J877" s="157" t="s">
        <v>5</v>
      </c>
    </row>
    <row r="878" spans="1:10">
      <c r="A878" s="166" t="str">
        <f t="shared" si="57"/>
        <v>Iran (Islamic Republic of), Nutrition</v>
      </c>
      <c r="B878" s="154" t="str">
        <f t="shared" si="60"/>
        <v>IR</v>
      </c>
      <c r="C878" s="154" t="str">
        <f t="shared" si="60"/>
        <v>364</v>
      </c>
      <c r="D878" s="155" t="str">
        <f t="shared" si="60"/>
        <v>Iran (Islamic Republic of)</v>
      </c>
      <c r="E878" s="154" t="s">
        <v>1361</v>
      </c>
      <c r="F878" s="157">
        <v>106</v>
      </c>
      <c r="G878" s="157" t="s">
        <v>1387</v>
      </c>
      <c r="H878" s="159">
        <v>0.82</v>
      </c>
      <c r="I878" s="157">
        <v>2008</v>
      </c>
      <c r="J878" s="157" t="s">
        <v>5</v>
      </c>
    </row>
    <row r="879" spans="1:10">
      <c r="A879" s="166" t="str">
        <f t="shared" si="57"/>
        <v>Guyana, Nutrition</v>
      </c>
      <c r="B879" s="154" t="str">
        <f t="shared" si="60"/>
        <v>GY</v>
      </c>
      <c r="C879" s="154" t="str">
        <f t="shared" si="60"/>
        <v>328</v>
      </c>
      <c r="D879" s="155" t="str">
        <f t="shared" si="60"/>
        <v>Guyana</v>
      </c>
      <c r="E879" s="154" t="s">
        <v>1361</v>
      </c>
      <c r="F879" s="157">
        <v>93</v>
      </c>
      <c r="G879" s="157" t="s">
        <v>1387</v>
      </c>
      <c r="H879" s="159">
        <v>0.80700000000000005</v>
      </c>
      <c r="I879" s="157">
        <v>2008</v>
      </c>
      <c r="J879" s="157" t="s">
        <v>5</v>
      </c>
    </row>
    <row r="880" spans="1:10">
      <c r="A880" s="166" t="str">
        <f t="shared" si="57"/>
        <v>Vanuatu, Nutrition</v>
      </c>
      <c r="B880" s="154" t="str">
        <f t="shared" si="60"/>
        <v>VU</v>
      </c>
      <c r="C880" s="154" t="str">
        <f t="shared" si="60"/>
        <v>548</v>
      </c>
      <c r="D880" s="155" t="str">
        <f t="shared" si="60"/>
        <v>Vanuatu</v>
      </c>
      <c r="E880" s="154" t="s">
        <v>1361</v>
      </c>
      <c r="F880" s="157">
        <v>75</v>
      </c>
      <c r="G880" s="157" t="s">
        <v>1387</v>
      </c>
      <c r="H880" s="159">
        <v>0.78400000000000003</v>
      </c>
      <c r="I880" s="157">
        <v>2008</v>
      </c>
      <c r="J880" s="157" t="s">
        <v>5</v>
      </c>
    </row>
    <row r="881" spans="1:10">
      <c r="A881" s="166" t="str">
        <f t="shared" si="57"/>
        <v>Mongolia, Nutrition</v>
      </c>
      <c r="B881" s="154" t="str">
        <f t="shared" si="60"/>
        <v>MN</v>
      </c>
      <c r="C881" s="154" t="str">
        <f t="shared" si="60"/>
        <v>496</v>
      </c>
      <c r="D881" s="155" t="str">
        <f t="shared" si="60"/>
        <v>Mongolia</v>
      </c>
      <c r="E881" s="154" t="s">
        <v>1361</v>
      </c>
      <c r="F881" s="157">
        <v>48</v>
      </c>
      <c r="G881" s="157" t="s">
        <v>1387</v>
      </c>
      <c r="H881" s="159">
        <v>0.74399999999999999</v>
      </c>
      <c r="I881" s="157">
        <v>2008</v>
      </c>
      <c r="J881" s="157" t="s">
        <v>5</v>
      </c>
    </row>
    <row r="882" spans="1:10">
      <c r="A882" s="166" t="str">
        <f t="shared" si="57"/>
        <v>Egypt, Nutrition</v>
      </c>
      <c r="B882" s="154" t="str">
        <f t="shared" si="60"/>
        <v>EG</v>
      </c>
      <c r="C882" s="154" t="str">
        <f t="shared" si="60"/>
        <v>818</v>
      </c>
      <c r="D882" s="155" t="str">
        <f t="shared" si="60"/>
        <v>Egypt</v>
      </c>
      <c r="E882" s="154" t="s">
        <v>1361</v>
      </c>
      <c r="F882" s="157">
        <v>52</v>
      </c>
      <c r="G882" s="157" t="s">
        <v>1387</v>
      </c>
      <c r="H882" s="159">
        <v>0.748</v>
      </c>
      <c r="I882" s="157">
        <v>2008</v>
      </c>
      <c r="J882" s="157" t="s">
        <v>5</v>
      </c>
    </row>
    <row r="883" spans="1:10">
      <c r="A883" s="166" t="str">
        <f t="shared" si="57"/>
        <v>Tuvalu, Nutrition</v>
      </c>
      <c r="B883" s="154" t="str">
        <f t="shared" si="60"/>
        <v>TV</v>
      </c>
      <c r="C883" s="154" t="str">
        <f t="shared" si="60"/>
        <v>798</v>
      </c>
      <c r="D883" s="155" t="str">
        <f t="shared" si="60"/>
        <v>Tuvalu</v>
      </c>
      <c r="E883" s="154" t="s">
        <v>1361</v>
      </c>
      <c r="F883" s="157">
        <v>72</v>
      </c>
      <c r="G883" s="157" t="s">
        <v>1387</v>
      </c>
      <c r="H883" s="159">
        <v>0.77500000000000002</v>
      </c>
      <c r="I883" s="157">
        <v>2008</v>
      </c>
      <c r="J883" s="157" t="s">
        <v>5</v>
      </c>
    </row>
    <row r="884" spans="1:10">
      <c r="A884" s="166" t="str">
        <f t="shared" si="57"/>
        <v>Belize, Nutrition</v>
      </c>
      <c r="B884" s="154" t="str">
        <f t="shared" si="60"/>
        <v>BZ</v>
      </c>
      <c r="C884" s="154" t="str">
        <f t="shared" si="60"/>
        <v>084</v>
      </c>
      <c r="D884" s="155" t="str">
        <f t="shared" si="60"/>
        <v>Belize</v>
      </c>
      <c r="E884" s="154" t="s">
        <v>1361</v>
      </c>
      <c r="F884" s="157">
        <v>139</v>
      </c>
      <c r="G884" s="157" t="s">
        <v>1387</v>
      </c>
      <c r="H884" s="159">
        <v>0.86499999999999999</v>
      </c>
      <c r="I884" s="157">
        <v>2008</v>
      </c>
      <c r="J884" s="157" t="s">
        <v>5</v>
      </c>
    </row>
    <row r="885" spans="1:10">
      <c r="A885" s="166" t="str">
        <f t="shared" si="57"/>
        <v>El Salvador, Nutrition</v>
      </c>
      <c r="B885" s="154" t="str">
        <f t="shared" si="60"/>
        <v>SV</v>
      </c>
      <c r="C885" s="154" t="str">
        <f t="shared" si="60"/>
        <v>222</v>
      </c>
      <c r="D885" s="155" t="str">
        <f t="shared" si="60"/>
        <v>El Salvador</v>
      </c>
      <c r="E885" s="154" t="s">
        <v>1361</v>
      </c>
      <c r="F885" s="157">
        <v>116</v>
      </c>
      <c r="G885" s="157" t="s">
        <v>1387</v>
      </c>
      <c r="H885" s="159">
        <v>0.83899999999999997</v>
      </c>
      <c r="I885" s="157">
        <v>2008</v>
      </c>
      <c r="J885" s="157" t="s">
        <v>5</v>
      </c>
    </row>
    <row r="886" spans="1:10">
      <c r="A886" s="166" t="str">
        <f t="shared" si="57"/>
        <v>Tunisia, Nutrition</v>
      </c>
      <c r="B886" s="154" t="str">
        <f t="shared" si="60"/>
        <v>TN</v>
      </c>
      <c r="C886" s="154" t="str">
        <f t="shared" si="60"/>
        <v>788</v>
      </c>
      <c r="D886" s="155" t="str">
        <f t="shared" si="60"/>
        <v>Tunisia</v>
      </c>
      <c r="E886" s="154" t="s">
        <v>1361</v>
      </c>
      <c r="F886" s="157">
        <v>118</v>
      </c>
      <c r="G886" s="157" t="s">
        <v>1387</v>
      </c>
      <c r="H886" s="159">
        <v>0.84099999999999997</v>
      </c>
      <c r="I886" s="157">
        <v>2008</v>
      </c>
      <c r="J886" s="157" t="s">
        <v>5</v>
      </c>
    </row>
    <row r="887" spans="1:10">
      <c r="A887" s="166" t="str">
        <f t="shared" si="57"/>
        <v>Ghana, Nutrition</v>
      </c>
      <c r="B887" s="154" t="str">
        <f t="shared" si="60"/>
        <v>GH</v>
      </c>
      <c r="C887" s="154" t="str">
        <f t="shared" si="60"/>
        <v>288</v>
      </c>
      <c r="D887" s="155" t="str">
        <f t="shared" si="60"/>
        <v>Ghana</v>
      </c>
      <c r="E887" s="154" t="s">
        <v>1361</v>
      </c>
      <c r="F887" s="157">
        <v>134</v>
      </c>
      <c r="G887" s="157" t="s">
        <v>1387</v>
      </c>
      <c r="H887" s="159">
        <v>0.86099999999999999</v>
      </c>
      <c r="I887" s="157">
        <v>2008</v>
      </c>
      <c r="J887" s="157" t="s">
        <v>5</v>
      </c>
    </row>
    <row r="888" spans="1:10">
      <c r="A888" s="166" t="str">
        <f t="shared" si="57"/>
        <v>Azerbaijan, Nutrition</v>
      </c>
      <c r="B888" s="154" t="str">
        <f t="shared" si="60"/>
        <v>AZ</v>
      </c>
      <c r="C888" s="154" t="str">
        <f t="shared" si="60"/>
        <v>031</v>
      </c>
      <c r="D888" s="155" t="str">
        <f t="shared" si="60"/>
        <v>Azerbaijan</v>
      </c>
      <c r="E888" s="154" t="s">
        <v>1361</v>
      </c>
      <c r="F888" s="157">
        <v>87</v>
      </c>
      <c r="G888" s="157" t="s">
        <v>1387</v>
      </c>
      <c r="H888" s="159">
        <v>0.79600000000000004</v>
      </c>
      <c r="I888" s="157">
        <v>2008</v>
      </c>
      <c r="J888" s="157" t="s">
        <v>5</v>
      </c>
    </row>
    <row r="889" spans="1:10">
      <c r="A889" s="166" t="str">
        <f t="shared" si="57"/>
        <v>Maldives, Nutrition</v>
      </c>
      <c r="B889" s="154" t="str">
        <f t="shared" si="60"/>
        <v>MV</v>
      </c>
      <c r="C889" s="154" t="str">
        <f t="shared" si="60"/>
        <v>462</v>
      </c>
      <c r="D889" s="155" t="str">
        <f t="shared" si="60"/>
        <v>Maldives</v>
      </c>
      <c r="E889" s="154" t="s">
        <v>1361</v>
      </c>
      <c r="F889" s="157">
        <v>70</v>
      </c>
      <c r="G889" s="157" t="s">
        <v>1387</v>
      </c>
      <c r="H889" s="159">
        <v>0.77200000000000002</v>
      </c>
      <c r="I889" s="157">
        <v>2008</v>
      </c>
      <c r="J889" s="157" t="s">
        <v>5</v>
      </c>
    </row>
    <row r="890" spans="1:10">
      <c r="A890" s="166" t="str">
        <f t="shared" si="57"/>
        <v>Paraguay, Nutrition</v>
      </c>
      <c r="B890" s="154" t="str">
        <f t="shared" si="60"/>
        <v>PY</v>
      </c>
      <c r="C890" s="154" t="str">
        <f t="shared" si="60"/>
        <v>600</v>
      </c>
      <c r="D890" s="155" t="str">
        <f t="shared" si="60"/>
        <v>Paraguay</v>
      </c>
      <c r="E890" s="154" t="s">
        <v>1361</v>
      </c>
      <c r="F890" s="157">
        <v>74</v>
      </c>
      <c r="G890" s="157" t="s">
        <v>1387</v>
      </c>
      <c r="H890" s="159">
        <v>0.78200000000000003</v>
      </c>
      <c r="I890" s="157">
        <v>2008</v>
      </c>
      <c r="J890" s="157" t="s">
        <v>5</v>
      </c>
    </row>
    <row r="891" spans="1:10">
      <c r="A891" s="166" t="str">
        <f t="shared" si="57"/>
        <v>Bosnia and Herzegovina, Nutrition</v>
      </c>
      <c r="B891" s="154" t="str">
        <f t="shared" si="60"/>
        <v>BA</v>
      </c>
      <c r="C891" s="154" t="str">
        <f t="shared" si="60"/>
        <v>070</v>
      </c>
      <c r="D891" s="155" t="str">
        <f t="shared" si="60"/>
        <v>Bosnia and Herzegovina</v>
      </c>
      <c r="E891" s="154" t="s">
        <v>1361</v>
      </c>
      <c r="F891" s="157">
        <v>121</v>
      </c>
      <c r="G891" s="157" t="s">
        <v>1387</v>
      </c>
      <c r="H891" s="159">
        <v>0.84599999999999997</v>
      </c>
      <c r="I891" s="157">
        <v>2008</v>
      </c>
      <c r="J891" s="157" t="s">
        <v>5</v>
      </c>
    </row>
    <row r="892" spans="1:10">
      <c r="A892" s="166" t="str">
        <f t="shared" si="57"/>
        <v>Jordan, Nutrition</v>
      </c>
      <c r="B892" s="154" t="str">
        <f t="shared" si="60"/>
        <v>JO</v>
      </c>
      <c r="C892" s="154" t="str">
        <f t="shared" si="60"/>
        <v>400</v>
      </c>
      <c r="D892" s="155" t="str">
        <f t="shared" si="60"/>
        <v>Jordan</v>
      </c>
      <c r="E892" s="154" t="s">
        <v>1361</v>
      </c>
      <c r="F892" s="157">
        <v>67</v>
      </c>
      <c r="G892" s="157" t="s">
        <v>1387</v>
      </c>
      <c r="H892" s="159">
        <v>0.76800000000000002</v>
      </c>
      <c r="I892" s="157">
        <v>2008</v>
      </c>
      <c r="J892" s="157" t="s">
        <v>5</v>
      </c>
    </row>
    <row r="893" spans="1:10">
      <c r="A893" s="166" t="str">
        <f t="shared" si="57"/>
        <v>Libya, Nutrition</v>
      </c>
      <c r="B893" s="154" t="str">
        <f t="shared" ref="B893:D908" si="61">B693</f>
        <v>LY</v>
      </c>
      <c r="C893" s="154" t="str">
        <f t="shared" si="61"/>
        <v>434</v>
      </c>
      <c r="D893" s="155" t="str">
        <f t="shared" si="61"/>
        <v>Libya</v>
      </c>
      <c r="E893" s="154" t="s">
        <v>1361</v>
      </c>
      <c r="F893" s="157">
        <v>132</v>
      </c>
      <c r="G893" s="157" t="s">
        <v>1387</v>
      </c>
      <c r="H893" s="159">
        <v>0.86</v>
      </c>
      <c r="I893" s="157">
        <v>2008</v>
      </c>
      <c r="J893" s="157" t="s">
        <v>5</v>
      </c>
    </row>
    <row r="894" spans="1:10">
      <c r="A894" s="166" t="str">
        <f t="shared" si="57"/>
        <v>Cape Verde, Nutrition</v>
      </c>
      <c r="B894" s="154" t="str">
        <f t="shared" si="61"/>
        <v>CV</v>
      </c>
      <c r="C894" s="154" t="str">
        <f t="shared" si="61"/>
        <v>132</v>
      </c>
      <c r="D894" s="155" t="str">
        <f t="shared" si="61"/>
        <v>Cape Verde</v>
      </c>
      <c r="E894" s="154" t="s">
        <v>1361</v>
      </c>
      <c r="F894" s="157">
        <v>53</v>
      </c>
      <c r="G894" s="157" t="s">
        <v>1387</v>
      </c>
      <c r="H894" s="159">
        <v>0.751</v>
      </c>
      <c r="I894" s="157">
        <v>2008</v>
      </c>
      <c r="J894" s="157" t="s">
        <v>5</v>
      </c>
    </row>
    <row r="895" spans="1:10">
      <c r="A895" s="166" t="str">
        <f t="shared" si="57"/>
        <v>Turkey, Nutrition</v>
      </c>
      <c r="B895" s="154" t="str">
        <f t="shared" si="61"/>
        <v>TR</v>
      </c>
      <c r="C895" s="154" t="str">
        <f t="shared" si="61"/>
        <v>792</v>
      </c>
      <c r="D895" s="155" t="str">
        <f t="shared" si="61"/>
        <v>Turkey</v>
      </c>
      <c r="E895" s="154" t="s">
        <v>1361</v>
      </c>
      <c r="F895" s="157">
        <v>98</v>
      </c>
      <c r="G895" s="157" t="s">
        <v>1387</v>
      </c>
      <c r="H895" s="159">
        <v>0.81200000000000006</v>
      </c>
      <c r="I895" s="157">
        <v>2008</v>
      </c>
      <c r="J895" s="157" t="s">
        <v>5</v>
      </c>
    </row>
    <row r="896" spans="1:10">
      <c r="A896" s="166" t="str">
        <f t="shared" si="57"/>
        <v>Fiji, Nutrition</v>
      </c>
      <c r="B896" s="154" t="str">
        <f t="shared" si="61"/>
        <v>FJ</v>
      </c>
      <c r="C896" s="154" t="str">
        <f t="shared" si="61"/>
        <v>242</v>
      </c>
      <c r="D896" s="155" t="str">
        <f t="shared" si="61"/>
        <v>Fiji</v>
      </c>
      <c r="E896" s="154" t="s">
        <v>1361</v>
      </c>
      <c r="F896" s="157">
        <v>20</v>
      </c>
      <c r="G896" s="157" t="s">
        <v>1387</v>
      </c>
      <c r="H896" s="159">
        <v>0.65200000000000002</v>
      </c>
      <c r="I896" s="157">
        <v>2008</v>
      </c>
      <c r="J896" s="157" t="s">
        <v>5</v>
      </c>
    </row>
    <row r="897" spans="1:10">
      <c r="A897" s="166" t="str">
        <f t="shared" si="57"/>
        <v>Indonesia, Nutrition</v>
      </c>
      <c r="B897" s="154" t="str">
        <f t="shared" si="61"/>
        <v>ID</v>
      </c>
      <c r="C897" s="154" t="str">
        <f t="shared" si="61"/>
        <v>360</v>
      </c>
      <c r="D897" s="155" t="str">
        <f t="shared" si="61"/>
        <v>Indonesia</v>
      </c>
      <c r="E897" s="154" t="s">
        <v>1361</v>
      </c>
      <c r="F897" s="157">
        <v>158</v>
      </c>
      <c r="G897" s="157" t="s">
        <v>1387</v>
      </c>
      <c r="H897" s="159">
        <v>0.88400000000000001</v>
      </c>
      <c r="I897" s="157">
        <v>2008</v>
      </c>
      <c r="J897" s="157" t="s">
        <v>5</v>
      </c>
    </row>
    <row r="898" spans="1:10">
      <c r="A898" s="166" t="str">
        <f t="shared" si="57"/>
        <v>Dominican Republic, Nutrition</v>
      </c>
      <c r="B898" s="154" t="str">
        <f t="shared" si="61"/>
        <v>DO</v>
      </c>
      <c r="C898" s="154" t="str">
        <f t="shared" si="61"/>
        <v>214</v>
      </c>
      <c r="D898" s="155" t="str">
        <f t="shared" si="61"/>
        <v>Dominican Republic</v>
      </c>
      <c r="E898" s="154" t="s">
        <v>1361</v>
      </c>
      <c r="F898" s="157">
        <v>40</v>
      </c>
      <c r="G898" s="157" t="s">
        <v>1387</v>
      </c>
      <c r="H898" s="159">
        <v>0.71199999999999997</v>
      </c>
      <c r="I898" s="157">
        <v>2008</v>
      </c>
      <c r="J898" s="157" t="s">
        <v>5</v>
      </c>
    </row>
    <row r="899" spans="1:10">
      <c r="A899" s="166" t="str">
        <f t="shared" si="57"/>
        <v>China, Nutrition</v>
      </c>
      <c r="B899" s="154" t="str">
        <f t="shared" si="61"/>
        <v>CN</v>
      </c>
      <c r="C899" s="154">
        <f t="shared" si="61"/>
        <v>156</v>
      </c>
      <c r="D899" s="155" t="str">
        <f t="shared" si="61"/>
        <v>China</v>
      </c>
      <c r="E899" s="154" t="s">
        <v>1361</v>
      </c>
      <c r="F899" s="157">
        <v>182</v>
      </c>
      <c r="G899" s="157" t="s">
        <v>1387</v>
      </c>
      <c r="H899" s="159">
        <v>0.92300000000000004</v>
      </c>
      <c r="I899" s="157">
        <v>2008</v>
      </c>
      <c r="J899" s="157" t="s">
        <v>5</v>
      </c>
    </row>
    <row r="900" spans="1:10">
      <c r="A900" s="166" t="str">
        <f t="shared" si="57"/>
        <v>Namibia, Nutrition</v>
      </c>
      <c r="B900" s="154" t="str">
        <f t="shared" si="61"/>
        <v>NA</v>
      </c>
      <c r="C900" s="154" t="str">
        <f t="shared" si="61"/>
        <v>516</v>
      </c>
      <c r="D900" s="155" t="str">
        <f t="shared" si="61"/>
        <v>Namibia</v>
      </c>
      <c r="E900" s="154" t="s">
        <v>1361</v>
      </c>
      <c r="F900" s="157">
        <v>76</v>
      </c>
      <c r="G900" s="157" t="s">
        <v>1387</v>
      </c>
      <c r="H900" s="159">
        <v>0.78500000000000003</v>
      </c>
      <c r="I900" s="157">
        <v>2008</v>
      </c>
      <c r="J900" s="157" t="s">
        <v>5</v>
      </c>
    </row>
    <row r="901" spans="1:10">
      <c r="A901" s="166" t="str">
        <f t="shared" si="57"/>
        <v>Ecuador, Nutrition</v>
      </c>
      <c r="B901" s="154" t="str">
        <f t="shared" si="61"/>
        <v>EC</v>
      </c>
      <c r="C901" s="154" t="str">
        <f t="shared" si="61"/>
        <v>218</v>
      </c>
      <c r="D901" s="155" t="str">
        <f t="shared" si="61"/>
        <v>Ecuador</v>
      </c>
      <c r="E901" s="154" t="s">
        <v>1361</v>
      </c>
      <c r="F901" s="157">
        <v>129</v>
      </c>
      <c r="G901" s="157" t="s">
        <v>1387</v>
      </c>
      <c r="H901" s="159">
        <v>0.85599999999999998</v>
      </c>
      <c r="I901" s="157">
        <v>2008</v>
      </c>
      <c r="J901" s="157" t="s">
        <v>5</v>
      </c>
    </row>
    <row r="902" spans="1:10">
      <c r="A902" s="166" t="str">
        <f t="shared" ref="A902:A965" si="62">D902&amp;", "&amp;E902</f>
        <v>Venezuela (Bolivarian Republic of), Nutrition</v>
      </c>
      <c r="B902" s="154" t="str">
        <f t="shared" si="61"/>
        <v>VE</v>
      </c>
      <c r="C902" s="154" t="str">
        <f t="shared" si="61"/>
        <v>862</v>
      </c>
      <c r="D902" s="155" t="str">
        <f t="shared" si="61"/>
        <v>Venezuela (Bolivarian Republic of)</v>
      </c>
      <c r="E902" s="154" t="s">
        <v>1361</v>
      </c>
      <c r="F902" s="157">
        <v>89</v>
      </c>
      <c r="G902" s="157" t="s">
        <v>1387</v>
      </c>
      <c r="H902" s="159">
        <v>0.80300000000000005</v>
      </c>
      <c r="I902" s="157">
        <v>2008</v>
      </c>
      <c r="J902" s="157" t="s">
        <v>5</v>
      </c>
    </row>
    <row r="903" spans="1:10">
      <c r="A903" s="166" t="str">
        <f t="shared" si="62"/>
        <v>The former Yugoslav Republic of Macedonia, Nutrition</v>
      </c>
      <c r="B903" s="154" t="str">
        <f t="shared" si="61"/>
        <v>MK</v>
      </c>
      <c r="C903" s="154" t="str">
        <f t="shared" si="61"/>
        <v>807</v>
      </c>
      <c r="D903" s="155" t="str">
        <f t="shared" si="61"/>
        <v>The former Yugoslav Republic of Macedonia</v>
      </c>
      <c r="E903" s="154" t="s">
        <v>1361</v>
      </c>
      <c r="F903" s="157">
        <v>151</v>
      </c>
      <c r="G903" s="157" t="s">
        <v>1387</v>
      </c>
      <c r="H903" s="159">
        <v>0.88</v>
      </c>
      <c r="I903" s="157">
        <v>2008</v>
      </c>
      <c r="J903" s="157" t="s">
        <v>5</v>
      </c>
    </row>
    <row r="904" spans="1:10">
      <c r="A904" s="166" t="str">
        <f t="shared" si="62"/>
        <v>Lebanon, Nutrition</v>
      </c>
      <c r="B904" s="154" t="str">
        <f t="shared" si="61"/>
        <v>LB</v>
      </c>
      <c r="C904" s="154" t="str">
        <f t="shared" si="61"/>
        <v>422</v>
      </c>
      <c r="D904" s="155" t="str">
        <f t="shared" si="61"/>
        <v>Lebanon</v>
      </c>
      <c r="E904" s="154" t="s">
        <v>1361</v>
      </c>
      <c r="F904" s="157">
        <v>125</v>
      </c>
      <c r="G904" s="157" t="s">
        <v>1387</v>
      </c>
      <c r="H904" s="159">
        <v>0.85299999999999998</v>
      </c>
      <c r="I904" s="157">
        <v>2008</v>
      </c>
      <c r="J904" s="157" t="s">
        <v>5</v>
      </c>
    </row>
    <row r="905" spans="1:10">
      <c r="A905" s="166" t="str">
        <f t="shared" si="62"/>
        <v>Albania, Nutrition</v>
      </c>
      <c r="B905" s="154" t="str">
        <f t="shared" si="61"/>
        <v>AL</v>
      </c>
      <c r="C905" s="154" t="str">
        <f t="shared" si="61"/>
        <v>008</v>
      </c>
      <c r="D905" s="155" t="str">
        <f t="shared" si="61"/>
        <v>Albania</v>
      </c>
      <c r="E905" s="154" t="s">
        <v>1361</v>
      </c>
      <c r="F905" s="157">
        <v>105</v>
      </c>
      <c r="G905" s="157" t="s">
        <v>1387</v>
      </c>
      <c r="H905" s="159">
        <v>0.81899999999999995</v>
      </c>
      <c r="I905" s="157">
        <v>2008</v>
      </c>
      <c r="J905" s="157" t="s">
        <v>5</v>
      </c>
    </row>
    <row r="906" spans="1:10">
      <c r="A906" s="166" t="str">
        <f t="shared" si="62"/>
        <v>Suriname, Nutrition</v>
      </c>
      <c r="B906" s="154" t="str">
        <f t="shared" si="61"/>
        <v>SR</v>
      </c>
      <c r="C906" s="154" t="str">
        <f t="shared" si="61"/>
        <v>740</v>
      </c>
      <c r="D906" s="155" t="str">
        <f t="shared" si="61"/>
        <v>Suriname</v>
      </c>
      <c r="E906" s="154" t="s">
        <v>1361</v>
      </c>
      <c r="F906" s="157">
        <v>151</v>
      </c>
      <c r="G906" s="157" t="s">
        <v>1387</v>
      </c>
      <c r="H906" s="159">
        <v>0.88</v>
      </c>
      <c r="I906" s="157">
        <v>2008</v>
      </c>
      <c r="J906" s="157" t="s">
        <v>5</v>
      </c>
    </row>
    <row r="907" spans="1:10">
      <c r="A907" s="166" t="str">
        <f t="shared" si="62"/>
        <v>Russian Federation, Nutrition</v>
      </c>
      <c r="B907" s="154" t="str">
        <f t="shared" si="61"/>
        <v>RU</v>
      </c>
      <c r="C907" s="154" t="str">
        <f t="shared" si="61"/>
        <v>643</v>
      </c>
      <c r="D907" s="155" t="str">
        <f t="shared" si="61"/>
        <v>Russian Federation</v>
      </c>
      <c r="E907" s="154" t="s">
        <v>1361</v>
      </c>
      <c r="F907" s="157">
        <v>107</v>
      </c>
      <c r="G907" s="157" t="s">
        <v>1387</v>
      </c>
      <c r="H907" s="159">
        <v>0.82099999999999995</v>
      </c>
      <c r="I907" s="157">
        <v>2008</v>
      </c>
      <c r="J907" s="157" t="s">
        <v>5</v>
      </c>
    </row>
    <row r="908" spans="1:10">
      <c r="A908" s="166" t="str">
        <f t="shared" si="62"/>
        <v>Cuba, Nutrition</v>
      </c>
      <c r="B908" s="154" t="str">
        <f t="shared" si="61"/>
        <v>CU</v>
      </c>
      <c r="C908" s="154" t="str">
        <f t="shared" si="61"/>
        <v>192</v>
      </c>
      <c r="D908" s="155" t="str">
        <f t="shared" si="61"/>
        <v>Cuba</v>
      </c>
      <c r="E908" s="154" t="s">
        <v>1361</v>
      </c>
      <c r="F908" s="157">
        <v>157</v>
      </c>
      <c r="G908" s="157" t="s">
        <v>1387</v>
      </c>
      <c r="H908" s="159">
        <v>0.88300000000000001</v>
      </c>
      <c r="I908" s="157">
        <v>2008</v>
      </c>
      <c r="J908" s="157" t="s">
        <v>5</v>
      </c>
    </row>
    <row r="909" spans="1:10">
      <c r="A909" s="166" t="str">
        <f t="shared" si="62"/>
        <v>Republic of Moldova, Nutrition</v>
      </c>
      <c r="B909" s="154" t="str">
        <f t="shared" ref="B909:D924" si="63">B709</f>
        <v>MD</v>
      </c>
      <c r="C909" s="154" t="str">
        <f t="shared" si="63"/>
        <v>498</v>
      </c>
      <c r="D909" s="155" t="str">
        <f t="shared" si="63"/>
        <v>Republic of Moldova</v>
      </c>
      <c r="E909" s="154" t="s">
        <v>1361</v>
      </c>
      <c r="F909" s="157">
        <v>119</v>
      </c>
      <c r="G909" s="157" t="s">
        <v>1387</v>
      </c>
      <c r="H909" s="159">
        <v>0.84199999999999997</v>
      </c>
      <c r="I909" s="157">
        <v>2008</v>
      </c>
      <c r="J909" s="157" t="s">
        <v>5</v>
      </c>
    </row>
    <row r="910" spans="1:10">
      <c r="A910" s="166" t="str">
        <f t="shared" si="62"/>
        <v>Tonga, Nutrition</v>
      </c>
      <c r="B910" s="154" t="str">
        <f t="shared" si="63"/>
        <v>TO</v>
      </c>
      <c r="C910" s="154" t="str">
        <f t="shared" si="63"/>
        <v>776</v>
      </c>
      <c r="D910" s="155" t="str">
        <f t="shared" si="63"/>
        <v>Tonga</v>
      </c>
      <c r="E910" s="154" t="s">
        <v>1361</v>
      </c>
      <c r="F910" s="157">
        <v>4</v>
      </c>
      <c r="G910" s="157" t="s">
        <v>1387</v>
      </c>
      <c r="H910" s="159">
        <v>0.51300000000000001</v>
      </c>
      <c r="I910" s="157">
        <v>2008</v>
      </c>
      <c r="J910" s="157" t="s">
        <v>5</v>
      </c>
    </row>
    <row r="911" spans="1:10">
      <c r="A911" s="166" t="str">
        <f t="shared" si="62"/>
        <v>Botswana, Nutrition</v>
      </c>
      <c r="B911" s="154" t="str">
        <f t="shared" si="63"/>
        <v>BW</v>
      </c>
      <c r="C911" s="154" t="str">
        <f t="shared" si="63"/>
        <v>072</v>
      </c>
      <c r="D911" s="155" t="str">
        <f t="shared" si="63"/>
        <v>Botswana</v>
      </c>
      <c r="E911" s="154" t="s">
        <v>1361</v>
      </c>
      <c r="F911" s="157">
        <v>45</v>
      </c>
      <c r="G911" s="157" t="s">
        <v>1387</v>
      </c>
      <c r="H911" s="159">
        <v>0.73799999999999999</v>
      </c>
      <c r="I911" s="157">
        <v>2008</v>
      </c>
      <c r="J911" s="157" t="s">
        <v>5</v>
      </c>
    </row>
    <row r="912" spans="1:10">
      <c r="A912" s="166" t="str">
        <f t="shared" si="62"/>
        <v>Samoa, Nutrition</v>
      </c>
      <c r="B912" s="154" t="str">
        <f t="shared" si="63"/>
        <v>WS</v>
      </c>
      <c r="C912" s="154" t="str">
        <f t="shared" si="63"/>
        <v>882</v>
      </c>
      <c r="D912" s="155" t="str">
        <f t="shared" si="63"/>
        <v>Samoa</v>
      </c>
      <c r="E912" s="154" t="s">
        <v>1361</v>
      </c>
      <c r="F912" s="157">
        <v>32</v>
      </c>
      <c r="G912" s="157" t="s">
        <v>1387</v>
      </c>
      <c r="H912" s="159">
        <v>0.68200000000000005</v>
      </c>
      <c r="I912" s="157">
        <v>2008</v>
      </c>
      <c r="J912" s="157" t="s">
        <v>5</v>
      </c>
    </row>
    <row r="913" spans="1:10">
      <c r="A913" s="166" t="str">
        <f t="shared" si="62"/>
        <v>South Africa, Nutrition</v>
      </c>
      <c r="B913" s="154" t="str">
        <f t="shared" si="63"/>
        <v>ZA</v>
      </c>
      <c r="C913" s="154" t="str">
        <f t="shared" si="63"/>
        <v>710</v>
      </c>
      <c r="D913" s="155" t="str">
        <f t="shared" si="63"/>
        <v>South Africa</v>
      </c>
      <c r="E913" s="154" t="s">
        <v>1361</v>
      </c>
      <c r="F913" s="157">
        <v>43</v>
      </c>
      <c r="G913" s="157" t="s">
        <v>1387</v>
      </c>
      <c r="H913" s="159">
        <v>0.72</v>
      </c>
      <c r="I913" s="157">
        <v>2008</v>
      </c>
      <c r="J913" s="157" t="s">
        <v>5</v>
      </c>
    </row>
    <row r="914" spans="1:10">
      <c r="A914" s="166" t="str">
        <f t="shared" si="62"/>
        <v>Philippines, Nutrition</v>
      </c>
      <c r="B914" s="154" t="str">
        <f t="shared" si="63"/>
        <v>PH</v>
      </c>
      <c r="C914" s="154" t="str">
        <f t="shared" si="63"/>
        <v>608</v>
      </c>
      <c r="D914" s="155" t="str">
        <f t="shared" si="63"/>
        <v>Philippines</v>
      </c>
      <c r="E914" s="154" t="s">
        <v>1361</v>
      </c>
      <c r="F914" s="157">
        <v>121</v>
      </c>
      <c r="G914" s="157" t="s">
        <v>1387</v>
      </c>
      <c r="H914" s="159">
        <v>0.84599999999999997</v>
      </c>
      <c r="I914" s="157">
        <v>2008</v>
      </c>
      <c r="J914" s="157" t="s">
        <v>5</v>
      </c>
    </row>
    <row r="915" spans="1:10">
      <c r="A915" s="166" t="str">
        <f t="shared" si="62"/>
        <v>Armenia, Nutrition</v>
      </c>
      <c r="B915" s="154" t="str">
        <f t="shared" si="63"/>
        <v>AM</v>
      </c>
      <c r="C915" s="154" t="str">
        <f t="shared" si="63"/>
        <v>051</v>
      </c>
      <c r="D915" s="155" t="str">
        <f t="shared" si="63"/>
        <v>Armenia</v>
      </c>
      <c r="E915" s="154" t="s">
        <v>1361</v>
      </c>
      <c r="F915" s="157">
        <v>69</v>
      </c>
      <c r="G915" s="157" t="s">
        <v>1387</v>
      </c>
      <c r="H915" s="159">
        <v>0.77100000000000002</v>
      </c>
      <c r="I915" s="157">
        <v>2008</v>
      </c>
      <c r="J915" s="157" t="s">
        <v>5</v>
      </c>
    </row>
    <row r="916" spans="1:10">
      <c r="A916" s="166" t="str">
        <f t="shared" si="62"/>
        <v>Colombia, Nutrition</v>
      </c>
      <c r="B916" s="154" t="str">
        <f t="shared" si="63"/>
        <v>CO</v>
      </c>
      <c r="C916" s="154" t="str">
        <f t="shared" si="63"/>
        <v>170</v>
      </c>
      <c r="D916" s="155" t="str">
        <f t="shared" si="63"/>
        <v>Colombia</v>
      </c>
      <c r="E916" s="154" t="s">
        <v>1361</v>
      </c>
      <c r="F916" s="157">
        <v>121</v>
      </c>
      <c r="G916" s="157" t="s">
        <v>1387</v>
      </c>
      <c r="H916" s="159">
        <v>0.84599999999999997</v>
      </c>
      <c r="I916" s="157">
        <v>2008</v>
      </c>
      <c r="J916" s="157" t="s">
        <v>5</v>
      </c>
    </row>
    <row r="917" spans="1:10">
      <c r="A917" s="166" t="str">
        <f t="shared" si="62"/>
        <v>Kazakhstan, Nutrition</v>
      </c>
      <c r="B917" s="154" t="str">
        <f t="shared" si="63"/>
        <v>KZ</v>
      </c>
      <c r="C917" s="154" t="str">
        <f t="shared" si="63"/>
        <v>398</v>
      </c>
      <c r="D917" s="155" t="str">
        <f t="shared" si="63"/>
        <v>Kazakhstan</v>
      </c>
      <c r="E917" s="154" t="s">
        <v>1361</v>
      </c>
      <c r="F917" s="157">
        <v>163</v>
      </c>
      <c r="G917" s="157" t="s">
        <v>1387</v>
      </c>
      <c r="H917" s="159">
        <v>0.89200000000000002</v>
      </c>
      <c r="I917" s="157">
        <v>2008</v>
      </c>
      <c r="J917" s="157" t="s">
        <v>5</v>
      </c>
    </row>
    <row r="918" spans="1:10">
      <c r="A918" s="166" t="str">
        <f t="shared" si="62"/>
        <v>Ukraine, Nutrition</v>
      </c>
      <c r="B918" s="154" t="str">
        <f t="shared" si="63"/>
        <v>UA</v>
      </c>
      <c r="C918" s="154" t="str">
        <f t="shared" si="63"/>
        <v>804</v>
      </c>
      <c r="D918" s="155" t="str">
        <f t="shared" si="63"/>
        <v>Ukraine</v>
      </c>
      <c r="E918" s="154" t="s">
        <v>1361</v>
      </c>
      <c r="F918" s="157">
        <v>112</v>
      </c>
      <c r="G918" s="157" t="s">
        <v>1387</v>
      </c>
      <c r="H918" s="159">
        <v>0.83299999999999996</v>
      </c>
      <c r="I918" s="157">
        <v>2008</v>
      </c>
      <c r="J918" s="157" t="s">
        <v>5</v>
      </c>
    </row>
    <row r="919" spans="1:10">
      <c r="A919" s="166" t="str">
        <f t="shared" si="62"/>
        <v>Peru, Nutrition</v>
      </c>
      <c r="B919" s="154" t="str">
        <f t="shared" si="63"/>
        <v>PE</v>
      </c>
      <c r="C919" s="154" t="str">
        <f t="shared" si="63"/>
        <v>604</v>
      </c>
      <c r="D919" s="155" t="str">
        <f t="shared" si="63"/>
        <v>Peru</v>
      </c>
      <c r="E919" s="154" t="s">
        <v>1361</v>
      </c>
      <c r="F919" s="157">
        <v>58</v>
      </c>
      <c r="G919" s="157" t="s">
        <v>1387</v>
      </c>
      <c r="H919" s="159">
        <v>0.75800000000000001</v>
      </c>
      <c r="I919" s="157">
        <v>2008</v>
      </c>
      <c r="J919" s="157" t="s">
        <v>5</v>
      </c>
    </row>
    <row r="920" spans="1:10">
      <c r="A920" s="166" t="str">
        <f t="shared" si="62"/>
        <v>Jamaica, Nutrition</v>
      </c>
      <c r="B920" s="154" t="str">
        <f t="shared" si="63"/>
        <v>JM</v>
      </c>
      <c r="C920" s="154" t="str">
        <f t="shared" si="63"/>
        <v>388</v>
      </c>
      <c r="D920" s="155" t="str">
        <f t="shared" si="63"/>
        <v>Jamaica</v>
      </c>
      <c r="E920" s="154" t="s">
        <v>1361</v>
      </c>
      <c r="F920" s="157">
        <v>73</v>
      </c>
      <c r="G920" s="157" t="s">
        <v>1387</v>
      </c>
      <c r="H920" s="159">
        <v>0.78100000000000003</v>
      </c>
      <c r="I920" s="157">
        <v>2008</v>
      </c>
      <c r="J920" s="157" t="s">
        <v>5</v>
      </c>
    </row>
    <row r="921" spans="1:10">
      <c r="A921" s="166" t="str">
        <f t="shared" si="62"/>
        <v>Georgia, Nutrition</v>
      </c>
      <c r="B921" s="154" t="str">
        <f t="shared" si="63"/>
        <v>GE</v>
      </c>
      <c r="C921" s="154" t="str">
        <f t="shared" si="63"/>
        <v>268</v>
      </c>
      <c r="D921" s="155" t="str">
        <f t="shared" si="63"/>
        <v>Georgia</v>
      </c>
      <c r="E921" s="154" t="s">
        <v>1361</v>
      </c>
      <c r="F921" s="157">
        <v>150</v>
      </c>
      <c r="G921" s="157" t="s">
        <v>1387</v>
      </c>
      <c r="H921" s="159">
        <v>0.879</v>
      </c>
      <c r="I921" s="157">
        <v>2008</v>
      </c>
      <c r="J921" s="157" t="s">
        <v>5</v>
      </c>
    </row>
    <row r="922" spans="1:10">
      <c r="A922" s="166" t="str">
        <f t="shared" si="62"/>
        <v>Sri Lanka, Nutrition</v>
      </c>
      <c r="B922" s="154" t="str">
        <f t="shared" si="63"/>
        <v>LK</v>
      </c>
      <c r="C922" s="154" t="str">
        <f t="shared" si="63"/>
        <v>144</v>
      </c>
      <c r="D922" s="155" t="str">
        <f t="shared" si="63"/>
        <v>Sri Lanka</v>
      </c>
      <c r="E922" s="154" t="s">
        <v>1361</v>
      </c>
      <c r="F922" s="157">
        <v>128</v>
      </c>
      <c r="G922" s="157" t="s">
        <v>1387</v>
      </c>
      <c r="H922" s="159">
        <v>0.85499999999999998</v>
      </c>
      <c r="I922" s="157">
        <v>2008</v>
      </c>
      <c r="J922" s="157" t="s">
        <v>5</v>
      </c>
    </row>
    <row r="923" spans="1:10">
      <c r="A923" s="166" t="str">
        <f t="shared" si="62"/>
        <v>Mexico, Nutrition</v>
      </c>
      <c r="B923" s="154" t="str">
        <f t="shared" si="63"/>
        <v>MX</v>
      </c>
      <c r="C923" s="154" t="str">
        <f t="shared" si="63"/>
        <v>484</v>
      </c>
      <c r="D923" s="155" t="str">
        <f t="shared" si="63"/>
        <v>Mexico</v>
      </c>
      <c r="E923" s="154" t="s">
        <v>1361</v>
      </c>
      <c r="F923" s="157">
        <v>102</v>
      </c>
      <c r="G923" s="157" t="s">
        <v>1387</v>
      </c>
      <c r="H923" s="159">
        <v>0.81499999999999995</v>
      </c>
      <c r="I923" s="157">
        <v>2008</v>
      </c>
      <c r="J923" s="157" t="s">
        <v>5</v>
      </c>
    </row>
    <row r="924" spans="1:10">
      <c r="A924" s="166" t="str">
        <f t="shared" si="62"/>
        <v>Saint Vincent and the Grenadines, Nutrition</v>
      </c>
      <c r="B924" s="154" t="str">
        <f t="shared" si="63"/>
        <v>VC</v>
      </c>
      <c r="C924" s="154" t="str">
        <f t="shared" si="63"/>
        <v>670</v>
      </c>
      <c r="D924" s="155" t="str">
        <f t="shared" si="63"/>
        <v>Saint Vincent and the Grenadines</v>
      </c>
      <c r="E924" s="154" t="s">
        <v>1361</v>
      </c>
      <c r="F924" s="157">
        <v>95</v>
      </c>
      <c r="G924" s="157" t="s">
        <v>1387</v>
      </c>
      <c r="H924" s="159">
        <v>0.80900000000000005</v>
      </c>
      <c r="I924" s="157">
        <v>2008</v>
      </c>
      <c r="J924" s="157" t="s">
        <v>6</v>
      </c>
    </row>
    <row r="925" spans="1:10">
      <c r="A925" s="166" t="str">
        <f t="shared" si="62"/>
        <v>Grenada, Nutrition</v>
      </c>
      <c r="B925" s="154" t="str">
        <f t="shared" ref="B925:D940" si="64">B725</f>
        <v>GD</v>
      </c>
      <c r="C925" s="154" t="str">
        <f t="shared" si="64"/>
        <v>308</v>
      </c>
      <c r="D925" s="155" t="str">
        <f t="shared" si="64"/>
        <v>Grenada</v>
      </c>
      <c r="E925" s="154" t="s">
        <v>1361</v>
      </c>
      <c r="F925" s="157">
        <v>137</v>
      </c>
      <c r="G925" s="157" t="s">
        <v>1387</v>
      </c>
      <c r="H925" s="159">
        <v>0.86299999999999999</v>
      </c>
      <c r="I925" s="157">
        <v>2008</v>
      </c>
      <c r="J925" s="157" t="s">
        <v>5</v>
      </c>
    </row>
    <row r="926" spans="1:10">
      <c r="A926" s="166" t="str">
        <f t="shared" si="62"/>
        <v>Belarus, Nutrition</v>
      </c>
      <c r="B926" s="154" t="str">
        <f t="shared" si="64"/>
        <v>BY</v>
      </c>
      <c r="C926" s="154" t="str">
        <f t="shared" si="64"/>
        <v>112</v>
      </c>
      <c r="D926" s="155" t="str">
        <f t="shared" si="64"/>
        <v>Belarus</v>
      </c>
      <c r="E926" s="154" t="s">
        <v>1361</v>
      </c>
      <c r="F926" s="157">
        <v>100</v>
      </c>
      <c r="G926" s="157" t="s">
        <v>1387</v>
      </c>
      <c r="H926" s="159">
        <v>0.81299999999999994</v>
      </c>
      <c r="I926" s="157">
        <v>2008</v>
      </c>
      <c r="J926" s="157" t="s">
        <v>5</v>
      </c>
    </row>
    <row r="927" spans="1:10">
      <c r="A927" s="166" t="str">
        <f t="shared" si="62"/>
        <v>Seychelles, Nutrition</v>
      </c>
      <c r="B927" s="154" t="str">
        <f t="shared" si="64"/>
        <v>SC</v>
      </c>
      <c r="C927" s="154" t="str">
        <f t="shared" si="64"/>
        <v>690</v>
      </c>
      <c r="D927" s="155" t="str">
        <f t="shared" si="64"/>
        <v>Seychelles</v>
      </c>
      <c r="E927" s="154" t="s">
        <v>1361</v>
      </c>
      <c r="F927" s="157">
        <v>62</v>
      </c>
      <c r="G927" s="157" t="s">
        <v>1387</v>
      </c>
      <c r="H927" s="159">
        <v>0.76100000000000001</v>
      </c>
      <c r="I927" s="157">
        <v>2008</v>
      </c>
      <c r="J927" s="157" t="s">
        <v>5</v>
      </c>
    </row>
    <row r="928" spans="1:10">
      <c r="A928" s="166" t="str">
        <f t="shared" si="62"/>
        <v>Serbia, Nutrition</v>
      </c>
      <c r="B928" s="154" t="str">
        <f t="shared" si="64"/>
        <v>RS</v>
      </c>
      <c r="C928" s="154" t="str">
        <f t="shared" si="64"/>
        <v>688</v>
      </c>
      <c r="D928" s="155" t="str">
        <f t="shared" si="64"/>
        <v>Serbia</v>
      </c>
      <c r="E928" s="154" t="s">
        <v>1361</v>
      </c>
      <c r="F928" s="157">
        <v>96</v>
      </c>
      <c r="G928" s="157" t="s">
        <v>1387</v>
      </c>
      <c r="H928" s="159">
        <v>0.81</v>
      </c>
      <c r="I928" s="157">
        <v>2008</v>
      </c>
      <c r="J928" s="157" t="s">
        <v>6</v>
      </c>
    </row>
    <row r="929" spans="1:10">
      <c r="A929" s="166" t="str">
        <f t="shared" si="62"/>
        <v>Saudi Arabia, Nutrition</v>
      </c>
      <c r="B929" s="154" t="str">
        <f t="shared" si="64"/>
        <v>SA</v>
      </c>
      <c r="C929" s="154" t="str">
        <f t="shared" si="64"/>
        <v>682</v>
      </c>
      <c r="D929" s="155" t="str">
        <f t="shared" si="64"/>
        <v>Saudi Arabia</v>
      </c>
      <c r="E929" s="154" t="s">
        <v>1361</v>
      </c>
      <c r="F929" s="157">
        <v>91</v>
      </c>
      <c r="G929" s="157" t="s">
        <v>1387</v>
      </c>
      <c r="H929" s="159">
        <v>0.80600000000000005</v>
      </c>
      <c r="I929" s="157">
        <v>2008</v>
      </c>
      <c r="J929" s="157" t="s">
        <v>5</v>
      </c>
    </row>
    <row r="930" spans="1:10">
      <c r="A930" s="166" t="str">
        <f t="shared" si="62"/>
        <v>Oman, Nutrition</v>
      </c>
      <c r="B930" s="154" t="str">
        <f t="shared" si="64"/>
        <v>OM</v>
      </c>
      <c r="C930" s="154" t="str">
        <f t="shared" si="64"/>
        <v>512</v>
      </c>
      <c r="D930" s="155" t="str">
        <f t="shared" si="64"/>
        <v>Oman</v>
      </c>
      <c r="E930" s="154" t="s">
        <v>1361</v>
      </c>
      <c r="F930" s="157">
        <v>134</v>
      </c>
      <c r="G930" s="157" t="s">
        <v>1387</v>
      </c>
      <c r="H930" s="159">
        <v>0.86099999999999999</v>
      </c>
      <c r="I930" s="157">
        <v>2008</v>
      </c>
      <c r="J930" s="157" t="s">
        <v>5</v>
      </c>
    </row>
    <row r="931" spans="1:10">
      <c r="A931" s="166" t="str">
        <f t="shared" si="62"/>
        <v>Saint Lucia, Nutrition</v>
      </c>
      <c r="B931" s="154" t="str">
        <f t="shared" si="64"/>
        <v>LC</v>
      </c>
      <c r="C931" s="154" t="str">
        <f t="shared" si="64"/>
        <v>662</v>
      </c>
      <c r="D931" s="155" t="str">
        <f t="shared" si="64"/>
        <v>Saint Lucia</v>
      </c>
      <c r="E931" s="154" t="s">
        <v>1361</v>
      </c>
      <c r="F931" s="157">
        <v>94</v>
      </c>
      <c r="G931" s="157" t="s">
        <v>1387</v>
      </c>
      <c r="H931" s="159">
        <v>0.80800000000000005</v>
      </c>
      <c r="I931" s="157">
        <v>2008</v>
      </c>
      <c r="J931" s="157" t="s">
        <v>5</v>
      </c>
    </row>
    <row r="932" spans="1:10">
      <c r="A932" s="166" t="str">
        <f t="shared" si="62"/>
        <v>Dominica, Nutrition</v>
      </c>
      <c r="B932" s="154" t="str">
        <f t="shared" si="64"/>
        <v>DM</v>
      </c>
      <c r="C932" s="154" t="str">
        <f t="shared" si="64"/>
        <v>212</v>
      </c>
      <c r="D932" s="155" t="str">
        <f t="shared" si="64"/>
        <v>Dominica</v>
      </c>
      <c r="E932" s="154" t="s">
        <v>1361</v>
      </c>
      <c r="F932" s="157">
        <v>56</v>
      </c>
      <c r="G932" s="157" t="s">
        <v>1387</v>
      </c>
      <c r="H932" s="159">
        <v>0.75600000000000001</v>
      </c>
      <c r="I932" s="157">
        <v>2008</v>
      </c>
      <c r="J932" s="157" t="s">
        <v>5</v>
      </c>
    </row>
    <row r="933" spans="1:10">
      <c r="A933" s="166" t="str">
        <f t="shared" si="62"/>
        <v>Montenegro, Nutrition</v>
      </c>
      <c r="B933" s="154" t="str">
        <f t="shared" si="64"/>
        <v>ME</v>
      </c>
      <c r="C933" s="154" t="str">
        <f t="shared" si="64"/>
        <v>499</v>
      </c>
      <c r="D933" s="155" t="str">
        <f t="shared" si="64"/>
        <v>Montenegro</v>
      </c>
      <c r="E933" s="154" t="s">
        <v>1361</v>
      </c>
      <c r="F933" s="157">
        <v>101</v>
      </c>
      <c r="G933" s="157" t="s">
        <v>1387</v>
      </c>
      <c r="H933" s="159">
        <v>0.81399999999999995</v>
      </c>
      <c r="I933" s="157">
        <v>2008</v>
      </c>
      <c r="J933" s="157" t="s">
        <v>6</v>
      </c>
    </row>
    <row r="934" spans="1:10">
      <c r="A934" s="166" t="str">
        <f t="shared" si="62"/>
        <v>Brazil, Nutrition</v>
      </c>
      <c r="B934" s="154" t="str">
        <f t="shared" si="64"/>
        <v>BR</v>
      </c>
      <c r="C934" s="154" t="str">
        <f t="shared" si="64"/>
        <v>076</v>
      </c>
      <c r="D934" s="155" t="str">
        <f t="shared" si="64"/>
        <v>Brazil</v>
      </c>
      <c r="E934" s="154" t="s">
        <v>1361</v>
      </c>
      <c r="F934" s="157">
        <v>146</v>
      </c>
      <c r="G934" s="157" t="s">
        <v>1387</v>
      </c>
      <c r="H934" s="159">
        <v>0.875</v>
      </c>
      <c r="I934" s="157">
        <v>2008</v>
      </c>
      <c r="J934" s="157" t="s">
        <v>5</v>
      </c>
    </row>
    <row r="935" spans="1:10">
      <c r="A935" s="166" t="str">
        <f t="shared" si="62"/>
        <v>Panama, Nutrition</v>
      </c>
      <c r="B935" s="154" t="str">
        <f t="shared" si="64"/>
        <v>PA</v>
      </c>
      <c r="C935" s="154" t="str">
        <f t="shared" si="64"/>
        <v>591</v>
      </c>
      <c r="D935" s="155" t="str">
        <f t="shared" si="64"/>
        <v>Panama</v>
      </c>
      <c r="E935" s="154" t="s">
        <v>1361</v>
      </c>
      <c r="F935" s="157">
        <v>87</v>
      </c>
      <c r="G935" s="157" t="s">
        <v>1387</v>
      </c>
      <c r="H935" s="159">
        <v>0.79600000000000004</v>
      </c>
      <c r="I935" s="157">
        <v>2008</v>
      </c>
      <c r="J935" s="157" t="s">
        <v>5</v>
      </c>
    </row>
    <row r="936" spans="1:10">
      <c r="A936" s="166" t="str">
        <f t="shared" si="62"/>
        <v>Argentina, Nutrition</v>
      </c>
      <c r="B936" s="154" t="str">
        <f t="shared" si="64"/>
        <v>AR</v>
      </c>
      <c r="C936" s="154" t="str">
        <f t="shared" si="64"/>
        <v>032</v>
      </c>
      <c r="D936" s="155" t="str">
        <f t="shared" si="64"/>
        <v>Argentina</v>
      </c>
      <c r="E936" s="154" t="s">
        <v>1361</v>
      </c>
      <c r="F936" s="157">
        <v>130</v>
      </c>
      <c r="G936" s="157" t="s">
        <v>1387</v>
      </c>
      <c r="H936" s="159">
        <v>0.85699999999999998</v>
      </c>
      <c r="I936" s="157">
        <v>2008</v>
      </c>
      <c r="J936" s="157" t="s">
        <v>5</v>
      </c>
    </row>
    <row r="937" spans="1:10">
      <c r="A937" s="166" t="str">
        <f t="shared" si="62"/>
        <v>Romania, Nutrition</v>
      </c>
      <c r="B937" s="154" t="str">
        <f t="shared" si="64"/>
        <v>RO</v>
      </c>
      <c r="C937" s="154" t="str">
        <f t="shared" si="64"/>
        <v>642</v>
      </c>
      <c r="D937" s="155" t="str">
        <f t="shared" si="64"/>
        <v>Romania</v>
      </c>
      <c r="E937" s="154" t="s">
        <v>1361</v>
      </c>
      <c r="F937" s="157">
        <v>186</v>
      </c>
      <c r="G937" s="157" t="s">
        <v>1387</v>
      </c>
      <c r="H937" s="159">
        <v>0.93200000000000005</v>
      </c>
      <c r="I937" s="157">
        <v>2008</v>
      </c>
      <c r="J937" s="157" t="s">
        <v>5</v>
      </c>
    </row>
    <row r="938" spans="1:10">
      <c r="A938" s="166" t="str">
        <f t="shared" si="62"/>
        <v>Bahrain, Nutrition</v>
      </c>
      <c r="B938" s="154" t="str">
        <f t="shared" si="64"/>
        <v>BH</v>
      </c>
      <c r="C938" s="154" t="str">
        <f t="shared" si="64"/>
        <v>048</v>
      </c>
      <c r="D938" s="155" t="str">
        <f t="shared" si="64"/>
        <v>Bahrain</v>
      </c>
      <c r="E938" s="154" t="s">
        <v>1361</v>
      </c>
      <c r="F938" s="157">
        <v>82</v>
      </c>
      <c r="G938" s="157" t="s">
        <v>1387</v>
      </c>
      <c r="H938" s="159">
        <v>0.78900000000000003</v>
      </c>
      <c r="I938" s="157">
        <v>2008</v>
      </c>
      <c r="J938" s="157" t="s">
        <v>5</v>
      </c>
    </row>
    <row r="939" spans="1:10">
      <c r="A939" s="166" t="str">
        <f t="shared" si="62"/>
        <v>Palau, Nutrition</v>
      </c>
      <c r="B939" s="154" t="str">
        <f t="shared" si="64"/>
        <v>PW</v>
      </c>
      <c r="C939" s="154" t="str">
        <f t="shared" si="64"/>
        <v>585</v>
      </c>
      <c r="D939" s="155" t="str">
        <f t="shared" si="64"/>
        <v>Palau</v>
      </c>
      <c r="E939" s="154" t="s">
        <v>1361</v>
      </c>
      <c r="F939" s="157">
        <v>25</v>
      </c>
      <c r="G939" s="157" t="s">
        <v>1387</v>
      </c>
      <c r="H939" s="159">
        <v>0.66500000000000004</v>
      </c>
      <c r="I939" s="157">
        <v>2008</v>
      </c>
      <c r="J939" s="157" t="s">
        <v>5</v>
      </c>
    </row>
    <row r="940" spans="1:10">
      <c r="A940" s="166" t="str">
        <f t="shared" si="62"/>
        <v>Saint Kitts and Nevis, Nutrition</v>
      </c>
      <c r="B940" s="154" t="str">
        <f t="shared" si="64"/>
        <v>KN</v>
      </c>
      <c r="C940" s="154" t="str">
        <f t="shared" si="64"/>
        <v>659</v>
      </c>
      <c r="D940" s="155" t="str">
        <f t="shared" si="64"/>
        <v>Saint Kitts and Nevis</v>
      </c>
      <c r="E940" s="154" t="s">
        <v>1361</v>
      </c>
      <c r="F940" s="157">
        <v>115</v>
      </c>
      <c r="G940" s="157" t="s">
        <v>1387</v>
      </c>
      <c r="H940" s="159">
        <v>0.83499999999999996</v>
      </c>
      <c r="I940" s="157">
        <v>2008</v>
      </c>
      <c r="J940" s="157" t="s">
        <v>6</v>
      </c>
    </row>
    <row r="941" spans="1:10">
      <c r="A941" s="166" t="str">
        <f t="shared" si="62"/>
        <v>Antigua and Barbuda, Nutrition</v>
      </c>
      <c r="B941" s="154" t="str">
        <f t="shared" ref="B941:D956" si="65">B741</f>
        <v>AG</v>
      </c>
      <c r="C941" s="154" t="str">
        <f t="shared" si="65"/>
        <v>028</v>
      </c>
      <c r="D941" s="155" t="str">
        <f t="shared" si="65"/>
        <v>Antigua and Barbuda</v>
      </c>
      <c r="E941" s="154" t="s">
        <v>1361</v>
      </c>
      <c r="F941" s="157">
        <v>134</v>
      </c>
      <c r="G941" s="157" t="s">
        <v>1387</v>
      </c>
      <c r="H941" s="159">
        <v>0.86099999999999999</v>
      </c>
      <c r="I941" s="157">
        <v>2008</v>
      </c>
      <c r="J941" s="157" t="s">
        <v>5</v>
      </c>
    </row>
    <row r="942" spans="1:10">
      <c r="A942" s="166" t="str">
        <f t="shared" si="62"/>
        <v>Croatia, Nutrition</v>
      </c>
      <c r="B942" s="154" t="str">
        <f t="shared" si="65"/>
        <v>HR</v>
      </c>
      <c r="C942" s="154" t="str">
        <f t="shared" si="65"/>
        <v>191</v>
      </c>
      <c r="D942" s="155" t="str">
        <f t="shared" si="65"/>
        <v>Croatia</v>
      </c>
      <c r="E942" s="154" t="s">
        <v>1361</v>
      </c>
      <c r="F942" s="157">
        <v>171</v>
      </c>
      <c r="G942" s="157" t="s">
        <v>1387</v>
      </c>
      <c r="H942" s="159">
        <v>0.90800000000000003</v>
      </c>
      <c r="I942" s="157">
        <v>2008</v>
      </c>
      <c r="J942" s="157" t="s">
        <v>5</v>
      </c>
    </row>
    <row r="943" spans="1:10">
      <c r="A943" s="166" t="str">
        <f t="shared" si="62"/>
        <v>Mauritius, Nutrition</v>
      </c>
      <c r="B943" s="154" t="str">
        <f t="shared" si="65"/>
        <v>MU</v>
      </c>
      <c r="C943" s="154" t="str">
        <f t="shared" si="65"/>
        <v>480</v>
      </c>
      <c r="D943" s="155" t="str">
        <f t="shared" si="65"/>
        <v>Mauritius</v>
      </c>
      <c r="E943" s="154" t="s">
        <v>1361</v>
      </c>
      <c r="F943" s="157">
        <v>140</v>
      </c>
      <c r="G943" s="157" t="s">
        <v>1387</v>
      </c>
      <c r="H943" s="159">
        <v>0.86799999999999999</v>
      </c>
      <c r="I943" s="157">
        <v>2008</v>
      </c>
      <c r="J943" s="157" t="s">
        <v>5</v>
      </c>
    </row>
    <row r="944" spans="1:10">
      <c r="A944" s="166" t="str">
        <f t="shared" si="62"/>
        <v>Thailand, Nutrition</v>
      </c>
      <c r="B944" s="154" t="str">
        <f t="shared" si="65"/>
        <v>TH</v>
      </c>
      <c r="C944" s="154" t="str">
        <f t="shared" si="65"/>
        <v>764</v>
      </c>
      <c r="D944" s="155" t="str">
        <f t="shared" si="65"/>
        <v>Thailand</v>
      </c>
      <c r="E944" s="154" t="s">
        <v>1361</v>
      </c>
      <c r="F944" s="157">
        <v>108</v>
      </c>
      <c r="G944" s="157" t="s">
        <v>1387</v>
      </c>
      <c r="H944" s="159">
        <v>0.82299999999999995</v>
      </c>
      <c r="I944" s="157">
        <v>2008</v>
      </c>
      <c r="J944" s="157" t="s">
        <v>5</v>
      </c>
    </row>
    <row r="945" spans="1:10">
      <c r="A945" s="166" t="str">
        <f t="shared" si="62"/>
        <v>Bulgaria, Nutrition</v>
      </c>
      <c r="B945" s="154" t="str">
        <f t="shared" si="65"/>
        <v>BG</v>
      </c>
      <c r="C945" s="154" t="str">
        <f t="shared" si="65"/>
        <v>100</v>
      </c>
      <c r="D945" s="155" t="str">
        <f t="shared" si="65"/>
        <v>Bulgaria</v>
      </c>
      <c r="E945" s="154" t="s">
        <v>1361</v>
      </c>
      <c r="F945" s="157">
        <v>126</v>
      </c>
      <c r="G945" s="157" t="s">
        <v>1387</v>
      </c>
      <c r="H945" s="159">
        <v>0.85399999999999998</v>
      </c>
      <c r="I945" s="157">
        <v>2008</v>
      </c>
      <c r="J945" s="157" t="s">
        <v>5</v>
      </c>
    </row>
    <row r="946" spans="1:10">
      <c r="A946" s="166" t="str">
        <f t="shared" si="62"/>
        <v>Trinidad and Tobago, Nutrition</v>
      </c>
      <c r="B946" s="154" t="str">
        <f t="shared" si="65"/>
        <v>TT</v>
      </c>
      <c r="C946" s="154" t="str">
        <f t="shared" si="65"/>
        <v>780</v>
      </c>
      <c r="D946" s="155" t="str">
        <f t="shared" si="65"/>
        <v>Trinidad and Tobago</v>
      </c>
      <c r="E946" s="154" t="s">
        <v>1361</v>
      </c>
      <c r="F946" s="157">
        <v>58</v>
      </c>
      <c r="G946" s="157" t="s">
        <v>1387</v>
      </c>
      <c r="H946" s="159">
        <v>0.75800000000000001</v>
      </c>
      <c r="I946" s="157">
        <v>2008</v>
      </c>
      <c r="J946" s="157" t="s">
        <v>5</v>
      </c>
    </row>
    <row r="947" spans="1:10">
      <c r="A947" s="166" t="str">
        <f t="shared" si="62"/>
        <v>Lithuania, Nutrition</v>
      </c>
      <c r="B947" s="154" t="str">
        <f t="shared" si="65"/>
        <v>LT</v>
      </c>
      <c r="C947" s="154" t="str">
        <f t="shared" si="65"/>
        <v>440</v>
      </c>
      <c r="D947" s="155" t="str">
        <f t="shared" si="65"/>
        <v>Lithuania</v>
      </c>
      <c r="E947" s="154" t="s">
        <v>1361</v>
      </c>
      <c r="F947" s="157">
        <v>156</v>
      </c>
      <c r="G947" s="157" t="s">
        <v>1387</v>
      </c>
      <c r="H947" s="159">
        <v>0.88200000000000001</v>
      </c>
      <c r="I947" s="157">
        <v>2008</v>
      </c>
      <c r="J947" s="157" t="s">
        <v>5</v>
      </c>
    </row>
    <row r="948" spans="1:10">
      <c r="A948" s="166" t="str">
        <f t="shared" si="62"/>
        <v>Kuwait, Nutrition</v>
      </c>
      <c r="B948" s="154" t="str">
        <f t="shared" si="65"/>
        <v>KW</v>
      </c>
      <c r="C948" s="154" t="str">
        <f t="shared" si="65"/>
        <v>414</v>
      </c>
      <c r="D948" s="155" t="str">
        <f t="shared" si="65"/>
        <v>Kuwait</v>
      </c>
      <c r="E948" s="154" t="s">
        <v>1361</v>
      </c>
      <c r="F948" s="157">
        <v>46</v>
      </c>
      <c r="G948" s="157" t="s">
        <v>1387</v>
      </c>
      <c r="H948" s="159">
        <v>0.74</v>
      </c>
      <c r="I948" s="157">
        <v>2008</v>
      </c>
      <c r="J948" s="157" t="s">
        <v>5</v>
      </c>
    </row>
    <row r="949" spans="1:10">
      <c r="A949" s="166" t="str">
        <f t="shared" si="62"/>
        <v>Barbados, Nutrition</v>
      </c>
      <c r="B949" s="154" t="str">
        <f t="shared" si="65"/>
        <v>BB</v>
      </c>
      <c r="C949" s="154" t="str">
        <f t="shared" si="65"/>
        <v>052</v>
      </c>
      <c r="D949" s="155" t="str">
        <f t="shared" si="65"/>
        <v>Barbados</v>
      </c>
      <c r="E949" s="154" t="s">
        <v>1361</v>
      </c>
      <c r="F949" s="157">
        <v>76</v>
      </c>
      <c r="G949" s="157" t="s">
        <v>1387</v>
      </c>
      <c r="H949" s="159">
        <v>0.78500000000000003</v>
      </c>
      <c r="I949" s="157">
        <v>2008</v>
      </c>
      <c r="J949" s="157" t="s">
        <v>5</v>
      </c>
    </row>
    <row r="950" spans="1:10">
      <c r="A950" s="166" t="str">
        <f t="shared" si="62"/>
        <v>Bahamas, Nutrition</v>
      </c>
      <c r="B950" s="154" t="str">
        <f t="shared" si="65"/>
        <v>BS</v>
      </c>
      <c r="C950" s="154" t="str">
        <f t="shared" si="65"/>
        <v>044</v>
      </c>
      <c r="D950" s="155" t="str">
        <f t="shared" si="65"/>
        <v>Bahamas</v>
      </c>
      <c r="E950" s="154" t="s">
        <v>1361</v>
      </c>
      <c r="F950" s="157">
        <v>132</v>
      </c>
      <c r="G950" s="157" t="s">
        <v>1387</v>
      </c>
      <c r="H950" s="159">
        <v>0.86</v>
      </c>
      <c r="I950" s="157">
        <v>2008</v>
      </c>
      <c r="J950" s="157" t="s">
        <v>5</v>
      </c>
    </row>
    <row r="951" spans="1:10">
      <c r="A951" s="166" t="str">
        <f t="shared" si="62"/>
        <v>Costa Rica, Nutrition</v>
      </c>
      <c r="B951" s="154" t="str">
        <f t="shared" si="65"/>
        <v>CR</v>
      </c>
      <c r="C951" s="154" t="str">
        <f t="shared" si="65"/>
        <v>188</v>
      </c>
      <c r="D951" s="155" t="str">
        <f t="shared" si="65"/>
        <v>Costa Rica</v>
      </c>
      <c r="E951" s="154" t="s">
        <v>1361</v>
      </c>
      <c r="F951" s="157">
        <v>159</v>
      </c>
      <c r="G951" s="157" t="s">
        <v>1387</v>
      </c>
      <c r="H951" s="159">
        <v>0.88500000000000001</v>
      </c>
      <c r="I951" s="157">
        <v>2008</v>
      </c>
      <c r="J951" s="157" t="s">
        <v>5</v>
      </c>
    </row>
    <row r="952" spans="1:10">
      <c r="A952" s="166" t="str">
        <f t="shared" si="62"/>
        <v>Malaysia, Nutrition</v>
      </c>
      <c r="B952" s="154" t="str">
        <f t="shared" si="65"/>
        <v>MY</v>
      </c>
      <c r="C952" s="154" t="str">
        <f t="shared" si="65"/>
        <v>458</v>
      </c>
      <c r="D952" s="155" t="str">
        <f t="shared" si="65"/>
        <v>Malaysia</v>
      </c>
      <c r="E952" s="154" t="s">
        <v>1361</v>
      </c>
      <c r="F952" s="157">
        <v>173</v>
      </c>
      <c r="G952" s="157" t="s">
        <v>1387</v>
      </c>
      <c r="H952" s="159">
        <v>0.90900000000000003</v>
      </c>
      <c r="I952" s="157">
        <v>2008</v>
      </c>
      <c r="J952" s="157" t="s">
        <v>5</v>
      </c>
    </row>
    <row r="953" spans="1:10">
      <c r="A953" s="166" t="str">
        <f t="shared" si="62"/>
        <v>Brunei Darussalam, Nutrition</v>
      </c>
      <c r="B953" s="154" t="str">
        <f t="shared" si="65"/>
        <v>BN</v>
      </c>
      <c r="C953" s="154" t="str">
        <f t="shared" si="65"/>
        <v>096</v>
      </c>
      <c r="D953" s="155" t="str">
        <f t="shared" si="65"/>
        <v>Brunei Darussalam</v>
      </c>
      <c r="E953" s="154" t="s">
        <v>1361</v>
      </c>
      <c r="F953" s="157">
        <v>109</v>
      </c>
      <c r="G953" s="157" t="s">
        <v>1387</v>
      </c>
      <c r="H953" s="159">
        <v>0.82499999999999996</v>
      </c>
      <c r="I953" s="157">
        <v>2008</v>
      </c>
      <c r="J953" s="157" t="s">
        <v>5</v>
      </c>
    </row>
    <row r="954" spans="1:10">
      <c r="A954" s="166" t="str">
        <f t="shared" si="62"/>
        <v>Latvia, Nutrition</v>
      </c>
      <c r="B954" s="154" t="str">
        <f t="shared" si="65"/>
        <v>LV</v>
      </c>
      <c r="C954" s="154" t="str">
        <f t="shared" si="65"/>
        <v>428</v>
      </c>
      <c r="D954" s="155" t="str">
        <f t="shared" si="65"/>
        <v>Latvia</v>
      </c>
      <c r="E954" s="154" t="s">
        <v>1361</v>
      </c>
      <c r="F954" s="157">
        <v>176</v>
      </c>
      <c r="G954" s="157" t="s">
        <v>1387</v>
      </c>
      <c r="H954" s="159">
        <v>0.91200000000000003</v>
      </c>
      <c r="I954" s="157">
        <v>2008</v>
      </c>
      <c r="J954" s="157" t="s">
        <v>5</v>
      </c>
    </row>
    <row r="955" spans="1:10">
      <c r="A955" s="166" t="str">
        <f t="shared" si="62"/>
        <v>Estonia, Nutrition</v>
      </c>
      <c r="B955" s="154" t="str">
        <f t="shared" si="65"/>
        <v>EE</v>
      </c>
      <c r="C955" s="154" t="str">
        <f t="shared" si="65"/>
        <v>233</v>
      </c>
      <c r="D955" s="155" t="str">
        <f t="shared" si="65"/>
        <v>Estonia</v>
      </c>
      <c r="E955" s="154" t="s">
        <v>1361</v>
      </c>
      <c r="F955" s="157">
        <v>190</v>
      </c>
      <c r="G955" s="157" t="s">
        <v>1387</v>
      </c>
      <c r="H955" s="159">
        <v>0.94299999999999995</v>
      </c>
      <c r="I955" s="157">
        <v>2008</v>
      </c>
      <c r="J955" s="157" t="s">
        <v>5</v>
      </c>
    </row>
    <row r="956" spans="1:10">
      <c r="A956" s="166" t="str">
        <f t="shared" si="62"/>
        <v>Hungary, Nutrition</v>
      </c>
      <c r="B956" s="154" t="str">
        <f t="shared" si="65"/>
        <v>HU</v>
      </c>
      <c r="C956" s="154" t="str">
        <f t="shared" si="65"/>
        <v>348</v>
      </c>
      <c r="D956" s="155" t="str">
        <f t="shared" si="65"/>
        <v>Hungary</v>
      </c>
      <c r="E956" s="154" t="s">
        <v>1361</v>
      </c>
      <c r="F956" s="157">
        <v>177</v>
      </c>
      <c r="G956" s="157" t="s">
        <v>1387</v>
      </c>
      <c r="H956" s="159">
        <v>0.91300000000000003</v>
      </c>
      <c r="I956" s="157">
        <v>2008</v>
      </c>
      <c r="J956" s="157" t="s">
        <v>5</v>
      </c>
    </row>
    <row r="957" spans="1:10">
      <c r="A957" s="166" t="str">
        <f t="shared" si="62"/>
        <v>Qatar, Nutrition</v>
      </c>
      <c r="B957" s="154" t="str">
        <f t="shared" ref="B957:D972" si="66">B757</f>
        <v>QA</v>
      </c>
      <c r="C957" s="154" t="str">
        <f t="shared" si="66"/>
        <v>634</v>
      </c>
      <c r="D957" s="155" t="str">
        <f t="shared" si="66"/>
        <v>Qatar</v>
      </c>
      <c r="E957" s="154" t="s">
        <v>1361</v>
      </c>
      <c r="F957" s="157">
        <v>102</v>
      </c>
      <c r="G957" s="157" t="s">
        <v>1387</v>
      </c>
      <c r="H957" s="159">
        <v>0.81499999999999995</v>
      </c>
      <c r="I957" s="157">
        <v>2008</v>
      </c>
      <c r="J957" s="157" t="s">
        <v>5</v>
      </c>
    </row>
    <row r="958" spans="1:10">
      <c r="A958" s="166" t="str">
        <f t="shared" si="62"/>
        <v>Greece, Nutrition</v>
      </c>
      <c r="B958" s="154" t="str">
        <f t="shared" si="66"/>
        <v>GR</v>
      </c>
      <c r="C958" s="154" t="str">
        <f t="shared" si="66"/>
        <v>300</v>
      </c>
      <c r="D958" s="155" t="str">
        <f t="shared" si="66"/>
        <v>Greece</v>
      </c>
      <c r="E958" s="154" t="s">
        <v>1361</v>
      </c>
      <c r="F958" s="157">
        <v>163</v>
      </c>
      <c r="G958" s="157" t="s">
        <v>1387</v>
      </c>
      <c r="H958" s="159">
        <v>0.89200000000000002</v>
      </c>
      <c r="I958" s="157">
        <v>2008</v>
      </c>
      <c r="J958" s="157" t="s">
        <v>5</v>
      </c>
    </row>
    <row r="959" spans="1:10">
      <c r="A959" s="166" t="str">
        <f t="shared" si="62"/>
        <v>United Arab Emirates, Nutrition</v>
      </c>
      <c r="B959" s="154" t="str">
        <f t="shared" si="66"/>
        <v>AE</v>
      </c>
      <c r="C959" s="154" t="str">
        <f t="shared" si="66"/>
        <v>784</v>
      </c>
      <c r="D959" s="155" t="str">
        <f t="shared" si="66"/>
        <v>United Arab Emirates</v>
      </c>
      <c r="E959" s="154" t="s">
        <v>1361</v>
      </c>
      <c r="F959" s="157">
        <v>89</v>
      </c>
      <c r="G959" s="157" t="s">
        <v>1387</v>
      </c>
      <c r="H959" s="159">
        <v>0.80300000000000005</v>
      </c>
      <c r="I959" s="157">
        <v>2008</v>
      </c>
      <c r="J959" s="157" t="s">
        <v>5</v>
      </c>
    </row>
    <row r="960" spans="1:10">
      <c r="A960" s="166" t="str">
        <f t="shared" si="62"/>
        <v>Uruguay, Nutrition</v>
      </c>
      <c r="B960" s="154" t="str">
        <f t="shared" si="66"/>
        <v>UY</v>
      </c>
      <c r="C960" s="154" t="str">
        <f t="shared" si="66"/>
        <v>858</v>
      </c>
      <c r="D960" s="155" t="str">
        <f t="shared" si="66"/>
        <v>Uruguay</v>
      </c>
      <c r="E960" s="154" t="s">
        <v>1361</v>
      </c>
      <c r="F960" s="157">
        <v>169</v>
      </c>
      <c r="G960" s="157" t="s">
        <v>1387</v>
      </c>
      <c r="H960" s="159">
        <v>0.89500000000000002</v>
      </c>
      <c r="I960" s="157">
        <v>2008</v>
      </c>
      <c r="J960" s="157" t="s">
        <v>5</v>
      </c>
    </row>
    <row r="961" spans="1:10">
      <c r="A961" s="166" t="str">
        <f t="shared" si="62"/>
        <v>Aruba, Nutrition</v>
      </c>
      <c r="B961" s="154" t="str">
        <f t="shared" si="66"/>
        <v>AW</v>
      </c>
      <c r="C961" s="154" t="str">
        <f t="shared" si="66"/>
        <v>533</v>
      </c>
      <c r="D961" s="155" t="str">
        <f t="shared" si="66"/>
        <v>Aruba</v>
      </c>
      <c r="E961" s="154" t="s">
        <v>1361</v>
      </c>
      <c r="F961" s="157">
        <v>144</v>
      </c>
      <c r="G961" s="157" t="s">
        <v>1387</v>
      </c>
      <c r="H961" s="159">
        <v>0.874</v>
      </c>
      <c r="I961" s="157">
        <v>2008</v>
      </c>
      <c r="J961" s="157" t="s">
        <v>6</v>
      </c>
    </row>
    <row r="962" spans="1:10">
      <c r="A962" s="166" t="str">
        <f t="shared" si="62"/>
        <v>Slovakia, Nutrition</v>
      </c>
      <c r="B962" s="154" t="str">
        <f t="shared" si="66"/>
        <v>SK</v>
      </c>
      <c r="C962" s="154" t="str">
        <f t="shared" si="66"/>
        <v>703</v>
      </c>
      <c r="D962" s="155" t="str">
        <f t="shared" si="66"/>
        <v>Slovakia</v>
      </c>
      <c r="E962" s="154" t="s">
        <v>1361</v>
      </c>
      <c r="F962" s="157">
        <v>141</v>
      </c>
      <c r="G962" s="157" t="s">
        <v>1387</v>
      </c>
      <c r="H962" s="159">
        <v>0.872</v>
      </c>
      <c r="I962" s="157">
        <v>2008</v>
      </c>
      <c r="J962" s="157" t="s">
        <v>5</v>
      </c>
    </row>
    <row r="963" spans="1:10">
      <c r="A963" s="166" t="str">
        <f t="shared" si="62"/>
        <v>Poland, Nutrition</v>
      </c>
      <c r="B963" s="154" t="str">
        <f t="shared" si="66"/>
        <v>PL</v>
      </c>
      <c r="C963" s="154" t="str">
        <f t="shared" si="66"/>
        <v>616</v>
      </c>
      <c r="D963" s="155" t="str">
        <f t="shared" si="66"/>
        <v>Poland</v>
      </c>
      <c r="E963" s="154" t="s">
        <v>1361</v>
      </c>
      <c r="F963" s="157">
        <v>178</v>
      </c>
      <c r="G963" s="157" t="s">
        <v>1387</v>
      </c>
      <c r="H963" s="159">
        <v>0.91500000000000004</v>
      </c>
      <c r="I963" s="157">
        <v>2008</v>
      </c>
      <c r="J963" s="157" t="s">
        <v>5</v>
      </c>
    </row>
    <row r="964" spans="1:10">
      <c r="A964" s="166" t="str">
        <f t="shared" si="62"/>
        <v>French Polynesia, Nutrition</v>
      </c>
      <c r="B964" s="154" t="str">
        <f t="shared" si="66"/>
        <v>PF</v>
      </c>
      <c r="C964" s="154" t="str">
        <f t="shared" si="66"/>
        <v>258</v>
      </c>
      <c r="D964" s="155" t="str">
        <f t="shared" si="66"/>
        <v>French Polynesia</v>
      </c>
      <c r="E964" s="154" t="s">
        <v>1361</v>
      </c>
      <c r="F964" s="157">
        <v>146</v>
      </c>
      <c r="G964" s="157" t="s">
        <v>1387</v>
      </c>
      <c r="H964" s="159">
        <v>0.875</v>
      </c>
      <c r="I964" s="157">
        <v>2008</v>
      </c>
      <c r="J964" s="157" t="s">
        <v>6</v>
      </c>
    </row>
    <row r="965" spans="1:10">
      <c r="A965" s="166" t="str">
        <f t="shared" si="62"/>
        <v>Malta, Nutrition</v>
      </c>
      <c r="B965" s="154" t="str">
        <f t="shared" si="66"/>
        <v>MT</v>
      </c>
      <c r="C965" s="154" t="str">
        <f t="shared" si="66"/>
        <v>470</v>
      </c>
      <c r="D965" s="155" t="str">
        <f t="shared" si="66"/>
        <v>Malta</v>
      </c>
      <c r="E965" s="154" t="s">
        <v>1361</v>
      </c>
      <c r="F965" s="157">
        <v>124</v>
      </c>
      <c r="G965" s="157" t="s">
        <v>1387</v>
      </c>
      <c r="H965" s="159">
        <v>0.85</v>
      </c>
      <c r="I965" s="157">
        <v>2008</v>
      </c>
      <c r="J965" s="157" t="s">
        <v>5</v>
      </c>
    </row>
    <row r="966" spans="1:10">
      <c r="A966" s="166" t="str">
        <f t="shared" ref="A966:A1029" si="67">D966&amp;", "&amp;E966</f>
        <v>Chile, Nutrition</v>
      </c>
      <c r="B966" s="154" t="str">
        <f t="shared" si="66"/>
        <v>CL</v>
      </c>
      <c r="C966" s="154" t="str">
        <f t="shared" si="66"/>
        <v>152</v>
      </c>
      <c r="D966" s="155" t="str">
        <f t="shared" si="66"/>
        <v>Chile</v>
      </c>
      <c r="E966" s="154" t="s">
        <v>1361</v>
      </c>
      <c r="F966" s="157">
        <v>131</v>
      </c>
      <c r="G966" s="157" t="s">
        <v>1387</v>
      </c>
      <c r="H966" s="159">
        <v>0.85799999999999998</v>
      </c>
      <c r="I966" s="157">
        <v>2008</v>
      </c>
      <c r="J966" s="157" t="s">
        <v>5</v>
      </c>
    </row>
    <row r="967" spans="1:10">
      <c r="A967" s="166" t="str">
        <f t="shared" si="67"/>
        <v>Spain, Nutrition</v>
      </c>
      <c r="B967" s="154" t="str">
        <f t="shared" si="66"/>
        <v>ES</v>
      </c>
      <c r="C967" s="154" t="str">
        <f t="shared" si="66"/>
        <v>724</v>
      </c>
      <c r="D967" s="155" t="str">
        <f t="shared" si="66"/>
        <v>Spain</v>
      </c>
      <c r="E967" s="154" t="s">
        <v>1361</v>
      </c>
      <c r="F967" s="157">
        <v>185</v>
      </c>
      <c r="G967" s="157" t="s">
        <v>1387</v>
      </c>
      <c r="H967" s="159">
        <v>0.92900000000000005</v>
      </c>
      <c r="I967" s="157">
        <v>2008</v>
      </c>
      <c r="J967" s="157" t="s">
        <v>5</v>
      </c>
    </row>
    <row r="968" spans="1:10">
      <c r="A968" s="166" t="str">
        <f t="shared" si="67"/>
        <v>Portugal, Nutrition</v>
      </c>
      <c r="B968" s="154" t="str">
        <f t="shared" si="66"/>
        <v>PT</v>
      </c>
      <c r="C968" s="154" t="str">
        <f t="shared" si="66"/>
        <v>620</v>
      </c>
      <c r="D968" s="155" t="str">
        <f t="shared" si="66"/>
        <v>Portugal</v>
      </c>
      <c r="E968" s="154" t="s">
        <v>1361</v>
      </c>
      <c r="F968" s="157">
        <v>183</v>
      </c>
      <c r="G968" s="157" t="s">
        <v>1387</v>
      </c>
      <c r="H968" s="159">
        <v>0.92700000000000005</v>
      </c>
      <c r="I968" s="157">
        <v>2008</v>
      </c>
      <c r="J968" s="157" t="s">
        <v>5</v>
      </c>
    </row>
    <row r="969" spans="1:10">
      <c r="A969" s="166" t="str">
        <f t="shared" si="67"/>
        <v>Turks and Caicos Islands, Nutrition</v>
      </c>
      <c r="B969" s="154" t="str">
        <f t="shared" si="66"/>
        <v>TC</v>
      </c>
      <c r="C969" s="154" t="str">
        <f t="shared" si="66"/>
        <v>796</v>
      </c>
      <c r="D969" s="155" t="str">
        <f t="shared" si="66"/>
        <v>Turks and Caicos Islands</v>
      </c>
      <c r="E969" s="154" t="s">
        <v>1361</v>
      </c>
      <c r="F969" s="157">
        <v>148</v>
      </c>
      <c r="G969" s="157" t="s">
        <v>1387</v>
      </c>
      <c r="H969" s="159">
        <v>0.876</v>
      </c>
      <c r="I969" s="157">
        <v>2008</v>
      </c>
      <c r="J969" s="157" t="s">
        <v>6</v>
      </c>
    </row>
    <row r="970" spans="1:10">
      <c r="A970" s="166" t="str">
        <f t="shared" si="67"/>
        <v>Puerto Rico, Nutrition</v>
      </c>
      <c r="B970" s="154" t="str">
        <f t="shared" si="66"/>
        <v>PR</v>
      </c>
      <c r="C970" s="154" t="str">
        <f t="shared" si="66"/>
        <v>630</v>
      </c>
      <c r="D970" s="155" t="str">
        <f t="shared" si="66"/>
        <v>Puerto Rico</v>
      </c>
      <c r="E970" s="154" t="s">
        <v>1361</v>
      </c>
      <c r="F970" s="157">
        <v>143</v>
      </c>
      <c r="G970" s="157" t="s">
        <v>1387</v>
      </c>
      <c r="H970" s="159">
        <v>0.873</v>
      </c>
      <c r="I970" s="157">
        <v>2008</v>
      </c>
      <c r="J970" s="157" t="s">
        <v>6</v>
      </c>
    </row>
    <row r="971" spans="1:10">
      <c r="A971" s="166" t="str">
        <f t="shared" si="67"/>
        <v>Czech Republic, Nutrition</v>
      </c>
      <c r="B971" s="154" t="str">
        <f t="shared" si="66"/>
        <v>CZ</v>
      </c>
      <c r="C971" s="154" t="str">
        <f t="shared" si="66"/>
        <v>203</v>
      </c>
      <c r="D971" s="155" t="str">
        <f t="shared" si="66"/>
        <v>Czech Republic</v>
      </c>
      <c r="E971" s="154" t="s">
        <v>1361</v>
      </c>
      <c r="F971" s="157">
        <v>171</v>
      </c>
      <c r="G971" s="157" t="s">
        <v>1387</v>
      </c>
      <c r="H971" s="159">
        <v>0.90800000000000003</v>
      </c>
      <c r="I971" s="157">
        <v>2008</v>
      </c>
      <c r="J971" s="157" t="s">
        <v>5</v>
      </c>
    </row>
    <row r="972" spans="1:10">
      <c r="A972" s="166" t="str">
        <f t="shared" si="67"/>
        <v>Singapore, Nutrition</v>
      </c>
      <c r="B972" s="154" t="str">
        <f t="shared" si="66"/>
        <v>SG</v>
      </c>
      <c r="C972" s="154" t="str">
        <f t="shared" si="66"/>
        <v>702</v>
      </c>
      <c r="D972" s="155" t="str">
        <f t="shared" si="66"/>
        <v>Singapore</v>
      </c>
      <c r="E972" s="154" t="s">
        <v>1361</v>
      </c>
      <c r="F972" s="157">
        <v>191</v>
      </c>
      <c r="G972" s="157" t="s">
        <v>1387</v>
      </c>
      <c r="H972" s="159">
        <v>0.94399999999999995</v>
      </c>
      <c r="I972" s="157">
        <v>2008</v>
      </c>
      <c r="J972" s="157" t="s">
        <v>5</v>
      </c>
    </row>
    <row r="973" spans="1:10">
      <c r="A973" s="166" t="str">
        <f t="shared" si="67"/>
        <v>Israel, Nutrition</v>
      </c>
      <c r="B973" s="154" t="str">
        <f t="shared" ref="B973:D988" si="68">B773</f>
        <v>IL</v>
      </c>
      <c r="C973" s="154" t="str">
        <f t="shared" si="68"/>
        <v>376</v>
      </c>
      <c r="D973" s="155" t="str">
        <f t="shared" si="68"/>
        <v>Israel</v>
      </c>
      <c r="E973" s="154" t="s">
        <v>1361</v>
      </c>
      <c r="F973" s="157">
        <v>166</v>
      </c>
      <c r="G973" s="157" t="s">
        <v>1387</v>
      </c>
      <c r="H973" s="159">
        <v>0.89300000000000002</v>
      </c>
      <c r="I973" s="157">
        <v>2008</v>
      </c>
      <c r="J973" s="157" t="s">
        <v>5</v>
      </c>
    </row>
    <row r="974" spans="1:10">
      <c r="A974" s="166" t="str">
        <f t="shared" si="67"/>
        <v>Greenland, Nutrition</v>
      </c>
      <c r="B974" s="154" t="str">
        <f t="shared" si="68"/>
        <v>GL</v>
      </c>
      <c r="C974" s="154" t="str">
        <f t="shared" si="68"/>
        <v>304</v>
      </c>
      <c r="D974" s="155" t="str">
        <f t="shared" si="68"/>
        <v>Greenland</v>
      </c>
      <c r="E974" s="154" t="s">
        <v>1361</v>
      </c>
      <c r="F974" s="157">
        <v>166</v>
      </c>
      <c r="G974" s="157" t="s">
        <v>1387</v>
      </c>
      <c r="H974" s="159">
        <v>0.89300000000000002</v>
      </c>
      <c r="I974" s="157">
        <v>2008</v>
      </c>
      <c r="J974" s="157" t="s">
        <v>6</v>
      </c>
    </row>
    <row r="975" spans="1:10">
      <c r="A975" s="166" t="str">
        <f t="shared" si="67"/>
        <v>New Caledonia, Nutrition</v>
      </c>
      <c r="B975" s="154" t="str">
        <f t="shared" si="68"/>
        <v>NC</v>
      </c>
      <c r="C975" s="154" t="str">
        <f t="shared" si="68"/>
        <v>540</v>
      </c>
      <c r="D975" s="155" t="str">
        <f t="shared" si="68"/>
        <v>New Caledonia</v>
      </c>
      <c r="E975" s="154" t="s">
        <v>1361</v>
      </c>
      <c r="F975" s="157">
        <v>162</v>
      </c>
      <c r="G975" s="157" t="s">
        <v>1387</v>
      </c>
      <c r="H975" s="159">
        <v>0.89100000000000001</v>
      </c>
      <c r="I975" s="157">
        <v>2008</v>
      </c>
      <c r="J975" s="157" t="s">
        <v>6</v>
      </c>
    </row>
    <row r="976" spans="1:10">
      <c r="A976" s="166" t="str">
        <f t="shared" si="67"/>
        <v>San Marino, Nutrition</v>
      </c>
      <c r="B976" s="154" t="str">
        <f t="shared" si="68"/>
        <v>SM</v>
      </c>
      <c r="C976" s="154" t="str">
        <f t="shared" si="68"/>
        <v>674</v>
      </c>
      <c r="D976" s="155" t="str">
        <f t="shared" si="68"/>
        <v>San Marino</v>
      </c>
      <c r="E976" s="154" t="s">
        <v>1361</v>
      </c>
      <c r="F976" s="157">
        <v>154</v>
      </c>
      <c r="G976" s="157" t="s">
        <v>1387</v>
      </c>
      <c r="H976" s="159">
        <v>0.88100000000000001</v>
      </c>
      <c r="I976" s="157">
        <v>2008</v>
      </c>
      <c r="J976" s="157" t="s">
        <v>5</v>
      </c>
    </row>
    <row r="977" spans="1:10">
      <c r="A977" s="166" t="str">
        <f t="shared" si="67"/>
        <v>Cyprus, Nutrition</v>
      </c>
      <c r="B977" s="154" t="str">
        <f t="shared" si="68"/>
        <v>CY</v>
      </c>
      <c r="C977" s="154" t="str">
        <f t="shared" si="68"/>
        <v>196</v>
      </c>
      <c r="D977" s="155" t="str">
        <f t="shared" si="68"/>
        <v>Cyprus</v>
      </c>
      <c r="E977" s="154" t="s">
        <v>1361</v>
      </c>
      <c r="F977" s="157">
        <v>154</v>
      </c>
      <c r="G977" s="157" t="s">
        <v>1387</v>
      </c>
      <c r="H977" s="159">
        <v>0.88100000000000001</v>
      </c>
      <c r="I977" s="157">
        <v>2008</v>
      </c>
      <c r="J977" s="157" t="s">
        <v>5</v>
      </c>
    </row>
    <row r="978" spans="1:10">
      <c r="A978" s="166" t="str">
        <f t="shared" si="67"/>
        <v>Italy, Nutrition</v>
      </c>
      <c r="B978" s="154" t="str">
        <f t="shared" si="68"/>
        <v>IT</v>
      </c>
      <c r="C978" s="154" t="str">
        <f t="shared" si="68"/>
        <v>380</v>
      </c>
      <c r="D978" s="155" t="str">
        <f t="shared" si="68"/>
        <v>Italy</v>
      </c>
      <c r="E978" s="154" t="s">
        <v>1361</v>
      </c>
      <c r="F978" s="157">
        <v>189</v>
      </c>
      <c r="G978" s="157" t="s">
        <v>1387</v>
      </c>
      <c r="H978" s="159">
        <v>0.94199999999999995</v>
      </c>
      <c r="I978" s="157">
        <v>2008</v>
      </c>
      <c r="J978" s="157" t="s">
        <v>5</v>
      </c>
    </row>
    <row r="979" spans="1:10">
      <c r="A979" s="166" t="str">
        <f t="shared" si="67"/>
        <v>Andorra, Nutrition</v>
      </c>
      <c r="B979" s="154" t="str">
        <f t="shared" si="68"/>
        <v>AD</v>
      </c>
      <c r="C979" s="154" t="str">
        <f t="shared" si="68"/>
        <v>020</v>
      </c>
      <c r="D979" s="155" t="str">
        <f t="shared" si="68"/>
        <v>Andorra</v>
      </c>
      <c r="E979" s="154" t="s">
        <v>1361</v>
      </c>
      <c r="F979" s="157">
        <v>144</v>
      </c>
      <c r="G979" s="157" t="s">
        <v>1387</v>
      </c>
      <c r="H979" s="159">
        <v>0.874</v>
      </c>
      <c r="I979" s="157">
        <v>2008</v>
      </c>
      <c r="J979" s="157" t="s">
        <v>5</v>
      </c>
    </row>
    <row r="980" spans="1:10">
      <c r="A980" s="166" t="str">
        <f t="shared" si="67"/>
        <v>Slovenia, Nutrition</v>
      </c>
      <c r="B980" s="154" t="str">
        <f t="shared" si="68"/>
        <v>SI</v>
      </c>
      <c r="C980" s="154" t="str">
        <f t="shared" si="68"/>
        <v>705</v>
      </c>
      <c r="D980" s="155" t="str">
        <f t="shared" si="68"/>
        <v>Slovenia</v>
      </c>
      <c r="E980" s="154" t="s">
        <v>1361</v>
      </c>
      <c r="F980" s="157">
        <v>160</v>
      </c>
      <c r="G980" s="157" t="s">
        <v>1387</v>
      </c>
      <c r="H980" s="159">
        <v>0.88700000000000001</v>
      </c>
      <c r="I980" s="157">
        <v>2008</v>
      </c>
      <c r="J980" s="157" t="s">
        <v>5</v>
      </c>
    </row>
    <row r="981" spans="1:10">
      <c r="A981" s="166" t="str">
        <f t="shared" si="67"/>
        <v>Republic of Korea, Nutrition</v>
      </c>
      <c r="B981" s="154" t="str">
        <f t="shared" si="68"/>
        <v>KR</v>
      </c>
      <c r="C981" s="154" t="str">
        <f t="shared" si="68"/>
        <v>410</v>
      </c>
      <c r="D981" s="155" t="str">
        <f t="shared" si="68"/>
        <v>Republic of Korea</v>
      </c>
      <c r="E981" s="154" t="s">
        <v>1361</v>
      </c>
      <c r="F981" s="157">
        <v>188</v>
      </c>
      <c r="G981" s="157" t="s">
        <v>1387</v>
      </c>
      <c r="H981" s="159">
        <v>0.93899999999999995</v>
      </c>
      <c r="I981" s="157">
        <v>2008</v>
      </c>
      <c r="J981" s="157" t="s">
        <v>5</v>
      </c>
    </row>
    <row r="982" spans="1:10">
      <c r="A982" s="166" t="str">
        <f t="shared" si="67"/>
        <v>France, Nutrition</v>
      </c>
      <c r="B982" s="154" t="str">
        <f t="shared" si="68"/>
        <v>FR</v>
      </c>
      <c r="C982" s="154" t="str">
        <f t="shared" si="68"/>
        <v>250</v>
      </c>
      <c r="D982" s="155" t="str">
        <f t="shared" si="68"/>
        <v>France</v>
      </c>
      <c r="E982" s="154" t="s">
        <v>1361</v>
      </c>
      <c r="F982" s="157">
        <v>199</v>
      </c>
      <c r="G982" s="157" t="s">
        <v>1387</v>
      </c>
      <c r="H982" s="159">
        <v>0.96699999999999997</v>
      </c>
      <c r="I982" s="157">
        <v>2008</v>
      </c>
      <c r="J982" s="157" t="s">
        <v>5</v>
      </c>
    </row>
    <row r="983" spans="1:10">
      <c r="A983" s="166" t="str">
        <f t="shared" si="67"/>
        <v>Cayman Islands, Nutrition</v>
      </c>
      <c r="B983" s="154" t="str">
        <f t="shared" si="68"/>
        <v>KY</v>
      </c>
      <c r="C983" s="154" t="str">
        <f t="shared" si="68"/>
        <v>136</v>
      </c>
      <c r="D983" s="155" t="str">
        <f t="shared" si="68"/>
        <v>Cayman Islands</v>
      </c>
      <c r="E983" s="154" t="s">
        <v>1361</v>
      </c>
      <c r="F983" s="157">
        <v>179</v>
      </c>
      <c r="G983" s="157" t="s">
        <v>1387</v>
      </c>
      <c r="H983" s="159">
        <v>0.91600000000000004</v>
      </c>
      <c r="I983" s="157">
        <v>2008</v>
      </c>
      <c r="J983" s="157" t="s">
        <v>6</v>
      </c>
    </row>
    <row r="984" spans="1:10">
      <c r="A984" s="166" t="str">
        <f t="shared" si="67"/>
        <v>Belgium, Nutrition</v>
      </c>
      <c r="B984" s="154" t="str">
        <f t="shared" si="68"/>
        <v>BE</v>
      </c>
      <c r="C984" s="154" t="str">
        <f t="shared" si="68"/>
        <v>056</v>
      </c>
      <c r="D984" s="155" t="str">
        <f t="shared" si="68"/>
        <v>Belgium</v>
      </c>
      <c r="E984" s="154" t="s">
        <v>1361</v>
      </c>
      <c r="F984" s="157">
        <v>195</v>
      </c>
      <c r="G984" s="157" t="s">
        <v>1387</v>
      </c>
      <c r="H984" s="159">
        <v>0.95499999999999996</v>
      </c>
      <c r="I984" s="157">
        <v>2008</v>
      </c>
      <c r="J984" s="157" t="s">
        <v>5</v>
      </c>
    </row>
    <row r="985" spans="1:10">
      <c r="A985" s="166" t="str">
        <f t="shared" si="67"/>
        <v>United Kingdom of Great Britain and Northern Ireland, Nutrition</v>
      </c>
      <c r="B985" s="154" t="str">
        <f t="shared" si="68"/>
        <v>GB</v>
      </c>
      <c r="C985" s="154" t="str">
        <f t="shared" si="68"/>
        <v>826</v>
      </c>
      <c r="D985" s="155" t="str">
        <f t="shared" si="68"/>
        <v>United Kingdom of Great Britain and Northern Ireland</v>
      </c>
      <c r="E985" s="154" t="s">
        <v>1361</v>
      </c>
      <c r="F985" s="157">
        <v>166</v>
      </c>
      <c r="G985" s="157" t="s">
        <v>1387</v>
      </c>
      <c r="H985" s="159">
        <v>0.89300000000000002</v>
      </c>
      <c r="I985" s="157">
        <v>2008</v>
      </c>
      <c r="J985" s="157" t="s">
        <v>5</v>
      </c>
    </row>
    <row r="986" spans="1:10">
      <c r="A986" s="166" t="str">
        <f t="shared" si="67"/>
        <v>Luxembourg, Nutrition</v>
      </c>
      <c r="B986" s="154" t="str">
        <f t="shared" si="68"/>
        <v>LU</v>
      </c>
      <c r="C986" s="154" t="str">
        <f t="shared" si="68"/>
        <v>442</v>
      </c>
      <c r="D986" s="155" t="str">
        <f t="shared" si="68"/>
        <v>Luxembourg</v>
      </c>
      <c r="E986" s="154" t="s">
        <v>1361</v>
      </c>
      <c r="F986" s="157">
        <v>184</v>
      </c>
      <c r="G986" s="157" t="s">
        <v>1387</v>
      </c>
      <c r="H986" s="159">
        <v>0.92800000000000005</v>
      </c>
      <c r="I986" s="157">
        <v>2008</v>
      </c>
      <c r="J986" s="157" t="s">
        <v>5</v>
      </c>
    </row>
    <row r="987" spans="1:10">
      <c r="A987" s="166" t="str">
        <f t="shared" si="67"/>
        <v>Japan, Nutrition</v>
      </c>
      <c r="B987" s="154" t="str">
        <f t="shared" si="68"/>
        <v>JP</v>
      </c>
      <c r="C987" s="154" t="str">
        <f t="shared" si="68"/>
        <v>392</v>
      </c>
      <c r="D987" s="155" t="str">
        <f t="shared" si="68"/>
        <v>Japan</v>
      </c>
      <c r="E987" s="154" t="s">
        <v>1361</v>
      </c>
      <c r="F987" s="157">
        <v>200</v>
      </c>
      <c r="G987" s="157" t="s">
        <v>1387</v>
      </c>
      <c r="H987" s="159">
        <v>0.98899999999999999</v>
      </c>
      <c r="I987" s="157">
        <v>2008</v>
      </c>
      <c r="J987" s="157" t="s">
        <v>5</v>
      </c>
    </row>
    <row r="988" spans="1:10">
      <c r="A988" s="166" t="str">
        <f t="shared" si="67"/>
        <v>Iceland, Nutrition</v>
      </c>
      <c r="B988" s="154" t="str">
        <f t="shared" si="68"/>
        <v>IS</v>
      </c>
      <c r="C988" s="154" t="str">
        <f t="shared" si="68"/>
        <v>352</v>
      </c>
      <c r="D988" s="155" t="str">
        <f t="shared" si="68"/>
        <v>Iceland</v>
      </c>
      <c r="E988" s="154" t="s">
        <v>1361</v>
      </c>
      <c r="F988" s="157">
        <v>170</v>
      </c>
      <c r="G988" s="157" t="s">
        <v>1387</v>
      </c>
      <c r="H988" s="159">
        <v>0.89800000000000002</v>
      </c>
      <c r="I988" s="157">
        <v>2008</v>
      </c>
      <c r="J988" s="157" t="s">
        <v>5</v>
      </c>
    </row>
    <row r="989" spans="1:10">
      <c r="A989" s="166" t="str">
        <f t="shared" si="67"/>
        <v>Finland, Nutrition</v>
      </c>
      <c r="B989" s="154" t="str">
        <f t="shared" ref="B989:D1004" si="69">B789</f>
        <v>FI</v>
      </c>
      <c r="C989" s="154" t="str">
        <f t="shared" si="69"/>
        <v>246</v>
      </c>
      <c r="D989" s="155" t="str">
        <f t="shared" si="69"/>
        <v>Finland</v>
      </c>
      <c r="E989" s="154" t="s">
        <v>1361</v>
      </c>
      <c r="F989" s="157">
        <v>181</v>
      </c>
      <c r="G989" s="157" t="s">
        <v>1387</v>
      </c>
      <c r="H989" s="159">
        <v>0.92100000000000004</v>
      </c>
      <c r="I989" s="157">
        <v>2008</v>
      </c>
      <c r="J989" s="157" t="s">
        <v>5</v>
      </c>
    </row>
    <row r="990" spans="1:10">
      <c r="A990" s="166" t="str">
        <f t="shared" si="67"/>
        <v>Liechtenstein, Nutrition</v>
      </c>
      <c r="B990" s="154" t="str">
        <f t="shared" si="69"/>
        <v>LI</v>
      </c>
      <c r="C990" s="154" t="str">
        <f t="shared" si="69"/>
        <v>438</v>
      </c>
      <c r="D990" s="155" t="str">
        <f t="shared" si="69"/>
        <v>Liechtenstein</v>
      </c>
      <c r="E990" s="154" t="s">
        <v>1361</v>
      </c>
      <c r="F990" s="157">
        <v>194</v>
      </c>
      <c r="G990" s="157" t="s">
        <v>1387</v>
      </c>
      <c r="H990" s="159">
        <v>0.95399999999999996</v>
      </c>
      <c r="I990" s="157">
        <v>2008</v>
      </c>
      <c r="J990" s="157" t="s">
        <v>6</v>
      </c>
    </row>
    <row r="991" spans="1:10">
      <c r="A991" s="166" t="str">
        <f t="shared" si="67"/>
        <v>Ireland, Nutrition</v>
      </c>
      <c r="B991" s="154" t="str">
        <f t="shared" si="69"/>
        <v>IE</v>
      </c>
      <c r="C991" s="154" t="str">
        <f t="shared" si="69"/>
        <v>372</v>
      </c>
      <c r="D991" s="155" t="str">
        <f t="shared" si="69"/>
        <v>Ireland</v>
      </c>
      <c r="E991" s="154" t="s">
        <v>1361</v>
      </c>
      <c r="F991" s="157">
        <v>196</v>
      </c>
      <c r="G991" s="157" t="s">
        <v>1387</v>
      </c>
      <c r="H991" s="159">
        <v>0.95699999999999996</v>
      </c>
      <c r="I991" s="157">
        <v>2008</v>
      </c>
      <c r="J991" s="157" t="s">
        <v>5</v>
      </c>
    </row>
    <row r="992" spans="1:10">
      <c r="A992" s="166" t="str">
        <f t="shared" si="67"/>
        <v>Bermuda, Nutrition</v>
      </c>
      <c r="B992" s="154" t="str">
        <f t="shared" si="69"/>
        <v>BM</v>
      </c>
      <c r="C992" s="154" t="str">
        <f t="shared" si="69"/>
        <v>060</v>
      </c>
      <c r="D992" s="155" t="str">
        <f t="shared" si="69"/>
        <v>Bermuda</v>
      </c>
      <c r="E992" s="154" t="s">
        <v>1361</v>
      </c>
      <c r="F992" s="157">
        <v>187</v>
      </c>
      <c r="G992" s="157" t="s">
        <v>1387</v>
      </c>
      <c r="H992" s="159">
        <v>0.93400000000000005</v>
      </c>
      <c r="I992" s="157">
        <v>2008</v>
      </c>
      <c r="J992" s="157" t="s">
        <v>6</v>
      </c>
    </row>
    <row r="993" spans="1:10">
      <c r="A993" s="166" t="str">
        <f t="shared" si="67"/>
        <v>United States of America, Nutrition</v>
      </c>
      <c r="B993" s="154" t="str">
        <f t="shared" si="69"/>
        <v>US</v>
      </c>
      <c r="C993" s="154" t="str">
        <f t="shared" si="69"/>
        <v>840</v>
      </c>
      <c r="D993" s="155" t="str">
        <f t="shared" si="69"/>
        <v>United States of America</v>
      </c>
      <c r="E993" s="154" t="s">
        <v>1361</v>
      </c>
      <c r="F993" s="157">
        <v>91</v>
      </c>
      <c r="G993" s="157" t="s">
        <v>1387</v>
      </c>
      <c r="H993" s="159">
        <v>0.80600000000000005</v>
      </c>
      <c r="I993" s="157">
        <v>2008</v>
      </c>
      <c r="J993" s="157" t="s">
        <v>5</v>
      </c>
    </row>
    <row r="994" spans="1:10">
      <c r="A994" s="166" t="str">
        <f t="shared" si="67"/>
        <v>Germany, Nutrition</v>
      </c>
      <c r="B994" s="154" t="str">
        <f t="shared" si="69"/>
        <v>DE</v>
      </c>
      <c r="C994" s="154" t="str">
        <f t="shared" si="69"/>
        <v>276</v>
      </c>
      <c r="D994" s="155" t="str">
        <f t="shared" si="69"/>
        <v>Germany</v>
      </c>
      <c r="E994" s="154" t="s">
        <v>1361</v>
      </c>
      <c r="F994" s="157">
        <v>173</v>
      </c>
      <c r="G994" s="157" t="s">
        <v>1387</v>
      </c>
      <c r="H994" s="159">
        <v>0.90900000000000003</v>
      </c>
      <c r="I994" s="157">
        <v>2008</v>
      </c>
      <c r="J994" s="157" t="s">
        <v>5</v>
      </c>
    </row>
    <row r="995" spans="1:10">
      <c r="A995" s="166" t="str">
        <f t="shared" si="67"/>
        <v>Austria, Nutrition</v>
      </c>
      <c r="B995" s="154" t="str">
        <f t="shared" si="69"/>
        <v>AT</v>
      </c>
      <c r="C995" s="154" t="str">
        <f t="shared" si="69"/>
        <v>040</v>
      </c>
      <c r="D995" s="155" t="str">
        <f t="shared" si="69"/>
        <v>Austria</v>
      </c>
      <c r="E995" s="154" t="s">
        <v>1361</v>
      </c>
      <c r="F995" s="157">
        <v>175</v>
      </c>
      <c r="G995" s="157" t="s">
        <v>1387</v>
      </c>
      <c r="H995" s="159">
        <v>0.91</v>
      </c>
      <c r="I995" s="157">
        <v>2008</v>
      </c>
      <c r="J995" s="157" t="s">
        <v>5</v>
      </c>
    </row>
    <row r="996" spans="1:10">
      <c r="A996" s="166" t="str">
        <f t="shared" si="67"/>
        <v>Canada, Nutrition</v>
      </c>
      <c r="B996" s="154" t="str">
        <f t="shared" si="69"/>
        <v>CA</v>
      </c>
      <c r="C996" s="154" t="str">
        <f t="shared" si="69"/>
        <v>124</v>
      </c>
      <c r="D996" s="155" t="str">
        <f t="shared" si="69"/>
        <v>Canada</v>
      </c>
      <c r="E996" s="154" t="s">
        <v>1361</v>
      </c>
      <c r="F996" s="157">
        <v>160</v>
      </c>
      <c r="G996" s="157" t="s">
        <v>1387</v>
      </c>
      <c r="H996" s="159">
        <v>0.88700000000000001</v>
      </c>
      <c r="I996" s="157">
        <v>2008</v>
      </c>
      <c r="J996" s="157" t="s">
        <v>5</v>
      </c>
    </row>
    <row r="997" spans="1:10">
      <c r="A997" s="166" t="str">
        <f t="shared" si="67"/>
        <v>Monaco, Nutrition</v>
      </c>
      <c r="B997" s="154" t="str">
        <f t="shared" si="69"/>
        <v>MC</v>
      </c>
      <c r="C997" s="154" t="str">
        <f t="shared" si="69"/>
        <v>492</v>
      </c>
      <c r="D997" s="155" t="str">
        <f t="shared" si="69"/>
        <v>Monaco</v>
      </c>
      <c r="E997" s="154" t="s">
        <v>1361</v>
      </c>
      <c r="F997" s="157">
        <v>151</v>
      </c>
      <c r="G997" s="157" t="s">
        <v>1387</v>
      </c>
      <c r="H997" s="159">
        <v>0.88</v>
      </c>
      <c r="I997" s="157">
        <v>2008</v>
      </c>
      <c r="J997" s="157" t="s">
        <v>5</v>
      </c>
    </row>
    <row r="998" spans="1:10">
      <c r="A998" s="166" t="str">
        <f t="shared" si="67"/>
        <v>Denmark, Nutrition</v>
      </c>
      <c r="B998" s="154" t="str">
        <f t="shared" si="69"/>
        <v>DK</v>
      </c>
      <c r="C998" s="154" t="str">
        <f t="shared" si="69"/>
        <v>208</v>
      </c>
      <c r="D998" s="155" t="str">
        <f t="shared" si="69"/>
        <v>Denmark</v>
      </c>
      <c r="E998" s="154" t="s">
        <v>1361</v>
      </c>
      <c r="F998" s="157">
        <v>198</v>
      </c>
      <c r="G998" s="157" t="s">
        <v>1387</v>
      </c>
      <c r="H998" s="159">
        <v>0.96499999999999997</v>
      </c>
      <c r="I998" s="157">
        <v>2008</v>
      </c>
      <c r="J998" s="157" t="s">
        <v>5</v>
      </c>
    </row>
    <row r="999" spans="1:10">
      <c r="A999" s="166" t="str">
        <f t="shared" si="67"/>
        <v>Sweden, Nutrition</v>
      </c>
      <c r="B999" s="154" t="str">
        <f t="shared" si="69"/>
        <v>SE</v>
      </c>
      <c r="C999" s="154" t="str">
        <f t="shared" si="69"/>
        <v>752</v>
      </c>
      <c r="D999" s="155" t="str">
        <f t="shared" si="69"/>
        <v>Sweden</v>
      </c>
      <c r="E999" s="154" t="s">
        <v>1361</v>
      </c>
      <c r="F999" s="157">
        <v>193</v>
      </c>
      <c r="G999" s="157" t="s">
        <v>1387</v>
      </c>
      <c r="H999" s="159">
        <v>0.95</v>
      </c>
      <c r="I999" s="157">
        <v>2008</v>
      </c>
      <c r="J999" s="157" t="s">
        <v>5</v>
      </c>
    </row>
    <row r="1000" spans="1:10">
      <c r="A1000" s="166" t="str">
        <f t="shared" si="67"/>
        <v>Australia, Nutrition</v>
      </c>
      <c r="B1000" s="154" t="str">
        <f t="shared" si="69"/>
        <v>AU</v>
      </c>
      <c r="C1000" s="154" t="str">
        <f t="shared" si="69"/>
        <v>036</v>
      </c>
      <c r="D1000" s="155" t="str">
        <f t="shared" si="69"/>
        <v>Australia</v>
      </c>
      <c r="E1000" s="154" t="s">
        <v>1361</v>
      </c>
      <c r="F1000" s="157">
        <v>163</v>
      </c>
      <c r="G1000" s="157" t="s">
        <v>1387</v>
      </c>
      <c r="H1000" s="159">
        <v>0.89200000000000002</v>
      </c>
      <c r="I1000" s="157">
        <v>2008</v>
      </c>
      <c r="J1000" s="157" t="s">
        <v>5</v>
      </c>
    </row>
    <row r="1001" spans="1:10">
      <c r="A1001" s="166" t="str">
        <f t="shared" si="67"/>
        <v>Netherlands, Nutrition</v>
      </c>
      <c r="B1001" s="154" t="str">
        <f t="shared" si="69"/>
        <v>NL</v>
      </c>
      <c r="C1001" s="154" t="str">
        <f t="shared" si="69"/>
        <v>528</v>
      </c>
      <c r="D1001" s="155" t="str">
        <f t="shared" si="69"/>
        <v>Netherlands</v>
      </c>
      <c r="E1001" s="154" t="s">
        <v>1361</v>
      </c>
      <c r="F1001" s="157">
        <v>192</v>
      </c>
      <c r="G1001" s="157" t="s">
        <v>1387</v>
      </c>
      <c r="H1001" s="159">
        <v>0.94699999999999995</v>
      </c>
      <c r="I1001" s="157">
        <v>2008</v>
      </c>
      <c r="J1001" s="157" t="s">
        <v>5</v>
      </c>
    </row>
    <row r="1002" spans="1:10">
      <c r="A1002" s="166" t="str">
        <f t="shared" si="67"/>
        <v>New Zealand, Nutrition</v>
      </c>
      <c r="B1002" s="154" t="str">
        <f t="shared" si="69"/>
        <v>NZ</v>
      </c>
      <c r="C1002" s="154" t="str">
        <f t="shared" si="69"/>
        <v>554</v>
      </c>
      <c r="D1002" s="155" t="str">
        <f t="shared" si="69"/>
        <v>New Zealand</v>
      </c>
      <c r="E1002" s="154" t="s">
        <v>1361</v>
      </c>
      <c r="F1002" s="157">
        <v>138</v>
      </c>
      <c r="G1002" s="157" t="s">
        <v>1387</v>
      </c>
      <c r="H1002" s="159">
        <v>0.86399999999999999</v>
      </c>
      <c r="I1002" s="157">
        <v>2008</v>
      </c>
      <c r="J1002" s="157" t="s">
        <v>5</v>
      </c>
    </row>
    <row r="1003" spans="1:10">
      <c r="A1003" s="166" t="str">
        <f t="shared" si="67"/>
        <v>Switzerland, Nutrition</v>
      </c>
      <c r="B1003" s="154" t="str">
        <f t="shared" si="69"/>
        <v>CH</v>
      </c>
      <c r="C1003" s="154" t="str">
        <f t="shared" si="69"/>
        <v>756</v>
      </c>
      <c r="D1003" s="155" t="str">
        <f t="shared" si="69"/>
        <v>Switzerland</v>
      </c>
      <c r="E1003" s="154" t="s">
        <v>1361</v>
      </c>
      <c r="F1003" s="157">
        <v>180</v>
      </c>
      <c r="G1003" s="157" t="s">
        <v>1387</v>
      </c>
      <c r="H1003" s="159">
        <v>0.91700000000000004</v>
      </c>
      <c r="I1003" s="157">
        <v>2008</v>
      </c>
      <c r="J1003" s="157" t="s">
        <v>5</v>
      </c>
    </row>
    <row r="1004" spans="1:10">
      <c r="A1004" s="166" t="str">
        <f t="shared" si="67"/>
        <v>Norway, Nutrition</v>
      </c>
      <c r="B1004" s="154" t="str">
        <f t="shared" si="69"/>
        <v>NO</v>
      </c>
      <c r="C1004" s="154" t="str">
        <f t="shared" si="69"/>
        <v>578</v>
      </c>
      <c r="D1004" s="155" t="str">
        <f t="shared" si="69"/>
        <v>Norway</v>
      </c>
      <c r="E1004" s="154" t="s">
        <v>1361</v>
      </c>
      <c r="F1004" s="157">
        <v>196</v>
      </c>
      <c r="G1004" s="157" t="s">
        <v>1387</v>
      </c>
      <c r="H1004" s="159">
        <v>0.95699999999999996</v>
      </c>
      <c r="I1004" s="157">
        <v>2008</v>
      </c>
      <c r="J1004" s="157" t="s">
        <v>5</v>
      </c>
    </row>
    <row r="1005" spans="1:10">
      <c r="A1005" s="166" t="str">
        <f t="shared" si="67"/>
        <v>Somalia, Energy</v>
      </c>
      <c r="B1005" s="154" t="str">
        <f t="shared" ref="B1005:D1020" si="70">B805</f>
        <v>SO</v>
      </c>
      <c r="C1005" s="154" t="str">
        <f t="shared" si="70"/>
        <v>706</v>
      </c>
      <c r="D1005" s="155" t="str">
        <f t="shared" si="70"/>
        <v>Somalia</v>
      </c>
      <c r="E1005" s="154" t="s">
        <v>642</v>
      </c>
      <c r="F1005" s="157">
        <v>4</v>
      </c>
      <c r="G1005" s="157" t="s">
        <v>1376</v>
      </c>
      <c r="H1005" s="157">
        <v>61</v>
      </c>
      <c r="I1005" s="157">
        <v>2011</v>
      </c>
      <c r="J1005" s="157" t="s">
        <v>6</v>
      </c>
    </row>
    <row r="1006" spans="1:10">
      <c r="A1006" s="166" t="str">
        <f t="shared" si="67"/>
        <v>Democratic Republic of the Congo, Energy</v>
      </c>
      <c r="B1006" s="154" t="str">
        <f t="shared" si="70"/>
        <v>CD</v>
      </c>
      <c r="C1006" s="154" t="str">
        <f t="shared" si="70"/>
        <v>180</v>
      </c>
      <c r="D1006" s="155" t="str">
        <f t="shared" si="70"/>
        <v>Democratic Republic of the Congo</v>
      </c>
      <c r="E1006" s="154" t="s">
        <v>642</v>
      </c>
      <c r="F1006" s="157">
        <v>7</v>
      </c>
      <c r="G1006" s="157" t="s">
        <v>1376</v>
      </c>
      <c r="H1006" s="157">
        <v>105</v>
      </c>
      <c r="I1006" s="157">
        <v>2011</v>
      </c>
      <c r="J1006" s="157" t="s">
        <v>5</v>
      </c>
    </row>
    <row r="1007" spans="1:10">
      <c r="A1007" s="166" t="str">
        <f t="shared" si="67"/>
        <v>Eritrea, Energy</v>
      </c>
      <c r="B1007" s="154" t="str">
        <f t="shared" si="70"/>
        <v>ER</v>
      </c>
      <c r="C1007" s="154" t="str">
        <f t="shared" si="70"/>
        <v>232</v>
      </c>
      <c r="D1007" s="155" t="str">
        <f t="shared" si="70"/>
        <v>Eritrea</v>
      </c>
      <c r="E1007" s="154" t="s">
        <v>642</v>
      </c>
      <c r="F1007" s="157">
        <v>2</v>
      </c>
      <c r="G1007" s="157" t="s">
        <v>1376</v>
      </c>
      <c r="H1007" s="157">
        <v>49</v>
      </c>
      <c r="I1007" s="157">
        <v>2011</v>
      </c>
      <c r="J1007" s="157" t="s">
        <v>5</v>
      </c>
    </row>
    <row r="1008" spans="1:10">
      <c r="A1008" s="166" t="str">
        <f t="shared" si="67"/>
        <v>Chad, Energy</v>
      </c>
      <c r="B1008" s="154" t="str">
        <f t="shared" si="70"/>
        <v>TD</v>
      </c>
      <c r="C1008" s="154" t="str">
        <f t="shared" si="70"/>
        <v>148</v>
      </c>
      <c r="D1008" s="155" t="str">
        <f t="shared" si="70"/>
        <v>Chad</v>
      </c>
      <c r="E1008" s="154" t="s">
        <v>642</v>
      </c>
      <c r="F1008" s="157">
        <v>37</v>
      </c>
      <c r="G1008" s="157" t="s">
        <v>1376</v>
      </c>
      <c r="H1008" s="157">
        <v>303</v>
      </c>
      <c r="I1008" s="157">
        <v>2011</v>
      </c>
      <c r="J1008" s="157" t="s">
        <v>6</v>
      </c>
    </row>
    <row r="1009" spans="1:10">
      <c r="A1009" s="166" t="str">
        <f t="shared" si="67"/>
        <v>Burundi, Energy</v>
      </c>
      <c r="B1009" s="154" t="str">
        <f t="shared" si="70"/>
        <v>BI</v>
      </c>
      <c r="C1009" s="154" t="str">
        <f t="shared" si="70"/>
        <v>108</v>
      </c>
      <c r="D1009" s="155" t="str">
        <f t="shared" si="70"/>
        <v>Burundi</v>
      </c>
      <c r="E1009" s="154" t="s">
        <v>642</v>
      </c>
      <c r="F1009" s="157">
        <v>5</v>
      </c>
      <c r="G1009" s="157" t="s">
        <v>1376</v>
      </c>
      <c r="H1009" s="157">
        <v>88</v>
      </c>
      <c r="I1009" s="157">
        <v>2011</v>
      </c>
      <c r="J1009" s="157" t="s">
        <v>6</v>
      </c>
    </row>
    <row r="1010" spans="1:10">
      <c r="A1010" s="166" t="str">
        <f t="shared" si="67"/>
        <v>Guinea-Bissau, Energy</v>
      </c>
      <c r="B1010" s="154" t="str">
        <f t="shared" si="70"/>
        <v>GW</v>
      </c>
      <c r="C1010" s="154" t="str">
        <f t="shared" si="70"/>
        <v>624</v>
      </c>
      <c r="D1010" s="155" t="str">
        <f t="shared" si="70"/>
        <v>Guinea-Bissau</v>
      </c>
      <c r="E1010" s="154" t="s">
        <v>642</v>
      </c>
      <c r="F1010" s="157">
        <v>30</v>
      </c>
      <c r="G1010" s="157" t="s">
        <v>1376</v>
      </c>
      <c r="H1010" s="157">
        <v>233</v>
      </c>
      <c r="I1010" s="157">
        <v>2011</v>
      </c>
      <c r="J1010" s="157" t="s">
        <v>6</v>
      </c>
    </row>
    <row r="1011" spans="1:10">
      <c r="A1011" s="166" t="str">
        <f t="shared" si="67"/>
        <v>Central African Republic, Energy</v>
      </c>
      <c r="B1011" s="154" t="str">
        <f t="shared" si="70"/>
        <v>CF</v>
      </c>
      <c r="C1011" s="154" t="str">
        <f t="shared" si="70"/>
        <v>140</v>
      </c>
      <c r="D1011" s="155" t="str">
        <f t="shared" si="70"/>
        <v>Central African Republic</v>
      </c>
      <c r="E1011" s="154" t="s">
        <v>642</v>
      </c>
      <c r="F1011" s="157">
        <v>23</v>
      </c>
      <c r="G1011" s="157" t="s">
        <v>1376</v>
      </c>
      <c r="H1011" s="157">
        <v>199</v>
      </c>
      <c r="I1011" s="157">
        <v>2011</v>
      </c>
      <c r="J1011" s="157" t="s">
        <v>6</v>
      </c>
    </row>
    <row r="1012" spans="1:10">
      <c r="A1012" s="166" t="str">
        <f t="shared" si="67"/>
        <v>Guinea, Energy</v>
      </c>
      <c r="B1012" s="154" t="str">
        <f t="shared" si="70"/>
        <v>GN</v>
      </c>
      <c r="C1012" s="154" t="str">
        <f t="shared" si="70"/>
        <v>324</v>
      </c>
      <c r="D1012" s="155" t="str">
        <f t="shared" si="70"/>
        <v>Guinea</v>
      </c>
      <c r="E1012" s="154" t="s">
        <v>642</v>
      </c>
      <c r="F1012" s="157">
        <v>21</v>
      </c>
      <c r="G1012" s="157" t="s">
        <v>1376</v>
      </c>
      <c r="H1012" s="157">
        <v>190</v>
      </c>
      <c r="I1012" s="157">
        <v>2011</v>
      </c>
      <c r="J1012" s="157" t="s">
        <v>6</v>
      </c>
    </row>
    <row r="1013" spans="1:10">
      <c r="A1013" s="166" t="str">
        <f t="shared" si="67"/>
        <v>Yemen, Energy</v>
      </c>
      <c r="B1013" s="154" t="str">
        <f t="shared" si="70"/>
        <v>YE</v>
      </c>
      <c r="C1013" s="154" t="str">
        <f t="shared" si="70"/>
        <v>887</v>
      </c>
      <c r="D1013" s="155" t="str">
        <f t="shared" si="70"/>
        <v>Yemen</v>
      </c>
      <c r="E1013" s="154" t="s">
        <v>642</v>
      </c>
      <c r="F1013" s="157">
        <v>22</v>
      </c>
      <c r="G1013" s="157" t="s">
        <v>1376</v>
      </c>
      <c r="H1013" s="157">
        <v>193</v>
      </c>
      <c r="I1013" s="157">
        <v>2011</v>
      </c>
      <c r="J1013" s="157" t="s">
        <v>5</v>
      </c>
    </row>
    <row r="1014" spans="1:10">
      <c r="A1014" s="166" t="str">
        <f t="shared" si="67"/>
        <v>Liberia, Energy</v>
      </c>
      <c r="B1014" s="154" t="str">
        <f t="shared" si="70"/>
        <v>LR</v>
      </c>
      <c r="C1014" s="154" t="str">
        <f t="shared" si="70"/>
        <v>430</v>
      </c>
      <c r="D1014" s="155" t="str">
        <f t="shared" si="70"/>
        <v>Liberia</v>
      </c>
      <c r="E1014" s="154" t="s">
        <v>642</v>
      </c>
      <c r="F1014" s="157">
        <v>8</v>
      </c>
      <c r="G1014" s="157" t="s">
        <v>1376</v>
      </c>
      <c r="H1014" s="157">
        <v>106</v>
      </c>
      <c r="I1014" s="157">
        <v>2011</v>
      </c>
      <c r="J1014" s="157" t="s">
        <v>6</v>
      </c>
    </row>
    <row r="1015" spans="1:10">
      <c r="A1015" s="166" t="str">
        <f t="shared" si="67"/>
        <v>Mali, Energy</v>
      </c>
      <c r="B1015" s="154" t="str">
        <f t="shared" si="70"/>
        <v>ML</v>
      </c>
      <c r="C1015" s="154" t="str">
        <f t="shared" si="70"/>
        <v>466</v>
      </c>
      <c r="D1015" s="155" t="str">
        <f t="shared" si="70"/>
        <v>Mali</v>
      </c>
      <c r="E1015" s="154" t="s">
        <v>642</v>
      </c>
      <c r="F1015" s="157">
        <v>33</v>
      </c>
      <c r="G1015" s="157" t="s">
        <v>1376</v>
      </c>
      <c r="H1015" s="157">
        <v>255</v>
      </c>
      <c r="I1015" s="157">
        <v>2011</v>
      </c>
      <c r="J1015" s="157" t="s">
        <v>6</v>
      </c>
    </row>
    <row r="1016" spans="1:10">
      <c r="A1016" s="166" t="str">
        <f t="shared" si="67"/>
        <v>Democratic People's Republic of Korea, Energy</v>
      </c>
      <c r="B1016" s="154" t="str">
        <f t="shared" si="70"/>
        <v>KP</v>
      </c>
      <c r="C1016" s="154" t="str">
        <f t="shared" si="70"/>
        <v>408</v>
      </c>
      <c r="D1016" s="155" t="str">
        <f t="shared" si="70"/>
        <v>Democratic People's Republic of Korea</v>
      </c>
      <c r="E1016" s="154" t="s">
        <v>642</v>
      </c>
      <c r="F1016" s="157">
        <v>61</v>
      </c>
      <c r="G1016" s="157" t="s">
        <v>1376</v>
      </c>
      <c r="H1016" s="157">
        <v>739</v>
      </c>
      <c r="I1016" s="157">
        <v>2011</v>
      </c>
      <c r="J1016" s="157" t="s">
        <v>5</v>
      </c>
    </row>
    <row r="1017" spans="1:10">
      <c r="A1017" s="166" t="str">
        <f t="shared" si="67"/>
        <v>Afghanistan, Energy</v>
      </c>
      <c r="B1017" s="154" t="str">
        <f t="shared" si="70"/>
        <v>AF</v>
      </c>
      <c r="C1017" s="154" t="str">
        <f t="shared" si="70"/>
        <v>004</v>
      </c>
      <c r="D1017" s="155" t="str">
        <f t="shared" si="70"/>
        <v>Afghanistan</v>
      </c>
      <c r="E1017" s="154" t="s">
        <v>642</v>
      </c>
      <c r="F1017" s="157">
        <v>25</v>
      </c>
      <c r="G1017" s="157" t="s">
        <v>1376</v>
      </c>
      <c r="H1017" s="157">
        <v>218</v>
      </c>
      <c r="I1017" s="157">
        <v>2011</v>
      </c>
      <c r="J1017" s="157" t="s">
        <v>6</v>
      </c>
    </row>
    <row r="1018" spans="1:10">
      <c r="A1018" s="166" t="str">
        <f t="shared" si="67"/>
        <v>Niger, Energy</v>
      </c>
      <c r="B1018" s="154" t="str">
        <f t="shared" si="70"/>
        <v>NE</v>
      </c>
      <c r="C1018" s="154" t="str">
        <f t="shared" si="70"/>
        <v>562</v>
      </c>
      <c r="D1018" s="155" t="str">
        <f t="shared" si="70"/>
        <v>Niger</v>
      </c>
      <c r="E1018" s="154" t="s">
        <v>642</v>
      </c>
      <c r="F1018" s="157">
        <v>15</v>
      </c>
      <c r="G1018" s="157" t="s">
        <v>1376</v>
      </c>
      <c r="H1018" s="157">
        <v>163</v>
      </c>
      <c r="I1018" s="157">
        <v>2011</v>
      </c>
      <c r="J1018" s="157" t="s">
        <v>6</v>
      </c>
    </row>
    <row r="1019" spans="1:10">
      <c r="A1019" s="166" t="str">
        <f t="shared" si="67"/>
        <v>Madagascar, Energy</v>
      </c>
      <c r="B1019" s="154" t="str">
        <f t="shared" si="70"/>
        <v>MG</v>
      </c>
      <c r="C1019" s="154" t="str">
        <f t="shared" si="70"/>
        <v>450</v>
      </c>
      <c r="D1019" s="155" t="str">
        <f t="shared" si="70"/>
        <v>Madagascar</v>
      </c>
      <c r="E1019" s="154" t="s">
        <v>642</v>
      </c>
      <c r="F1019" s="157">
        <v>20</v>
      </c>
      <c r="G1019" s="157" t="s">
        <v>1376</v>
      </c>
      <c r="H1019" s="157">
        <v>188</v>
      </c>
      <c r="I1019" s="157">
        <v>2011</v>
      </c>
      <c r="J1019" s="157" t="s">
        <v>6</v>
      </c>
    </row>
    <row r="1020" spans="1:10">
      <c r="A1020" s="166" t="str">
        <f t="shared" si="67"/>
        <v>Sierra Leone, Energy</v>
      </c>
      <c r="B1020" s="154" t="str">
        <f t="shared" si="70"/>
        <v>SL</v>
      </c>
      <c r="C1020" s="154" t="str">
        <f t="shared" si="70"/>
        <v>694</v>
      </c>
      <c r="D1020" s="155" t="str">
        <f t="shared" si="70"/>
        <v>Sierra Leone</v>
      </c>
      <c r="E1020" s="154" t="s">
        <v>642</v>
      </c>
      <c r="F1020" s="157">
        <v>14</v>
      </c>
      <c r="G1020" s="157" t="s">
        <v>1376</v>
      </c>
      <c r="H1020" s="157">
        <v>161</v>
      </c>
      <c r="I1020" s="157">
        <v>2011</v>
      </c>
      <c r="J1020" s="157" t="s">
        <v>6</v>
      </c>
    </row>
    <row r="1021" spans="1:10">
      <c r="A1021" s="166" t="str">
        <f t="shared" si="67"/>
        <v>Sudan, Energy</v>
      </c>
      <c r="B1021" s="154" t="str">
        <f t="shared" ref="B1021:D1036" si="71">B821</f>
        <v>SD</v>
      </c>
      <c r="C1021" s="154" t="str">
        <f t="shared" si="71"/>
        <v>729</v>
      </c>
      <c r="D1021" s="155" t="str">
        <f t="shared" si="71"/>
        <v>Sudan</v>
      </c>
      <c r="E1021" s="154" t="s">
        <v>642</v>
      </c>
      <c r="F1021" s="157">
        <v>11</v>
      </c>
      <c r="G1021" s="157" t="s">
        <v>1376</v>
      </c>
      <c r="H1021" s="157">
        <v>143</v>
      </c>
      <c r="I1021" s="157">
        <v>2011</v>
      </c>
      <c r="J1021" s="157" t="s">
        <v>5</v>
      </c>
    </row>
    <row r="1022" spans="1:10">
      <c r="A1022" s="166" t="str">
        <f t="shared" si="67"/>
        <v>Ethiopia, Energy</v>
      </c>
      <c r="B1022" s="154" t="str">
        <f t="shared" si="71"/>
        <v>ET</v>
      </c>
      <c r="C1022" s="154" t="str">
        <f t="shared" si="71"/>
        <v>231</v>
      </c>
      <c r="D1022" s="155" t="str">
        <f t="shared" si="71"/>
        <v>Ethiopia</v>
      </c>
      <c r="E1022" s="154" t="s">
        <v>642</v>
      </c>
      <c r="F1022" s="157">
        <v>3</v>
      </c>
      <c r="G1022" s="157" t="s">
        <v>1376</v>
      </c>
      <c r="H1022" s="157">
        <v>52</v>
      </c>
      <c r="I1022" s="157">
        <v>2011</v>
      </c>
      <c r="J1022" s="157" t="s">
        <v>5</v>
      </c>
    </row>
    <row r="1023" spans="1:10">
      <c r="A1023" s="166" t="str">
        <f t="shared" si="67"/>
        <v>Djibouti, Energy</v>
      </c>
      <c r="B1023" s="154" t="str">
        <f t="shared" si="71"/>
        <v>DJ</v>
      </c>
      <c r="C1023" s="154" t="str">
        <f t="shared" si="71"/>
        <v>262</v>
      </c>
      <c r="D1023" s="155" t="str">
        <f t="shared" si="71"/>
        <v>Djibouti</v>
      </c>
      <c r="E1023" s="154" t="s">
        <v>642</v>
      </c>
      <c r="F1023" s="157">
        <v>48</v>
      </c>
      <c r="G1023" s="157" t="s">
        <v>1376</v>
      </c>
      <c r="H1023" s="157">
        <v>496</v>
      </c>
      <c r="I1023" s="157">
        <v>2011</v>
      </c>
      <c r="J1023" s="157" t="s">
        <v>6</v>
      </c>
    </row>
    <row r="1024" spans="1:10">
      <c r="A1024" s="166" t="str">
        <f t="shared" si="67"/>
        <v>Gambia, Energy</v>
      </c>
      <c r="B1024" s="154" t="str">
        <f t="shared" si="71"/>
        <v>GM</v>
      </c>
      <c r="C1024" s="154" t="str">
        <f t="shared" si="71"/>
        <v>270</v>
      </c>
      <c r="D1024" s="155" t="str">
        <f t="shared" si="71"/>
        <v>Gambia</v>
      </c>
      <c r="E1024" s="154" t="s">
        <v>642</v>
      </c>
      <c r="F1024" s="157">
        <v>31</v>
      </c>
      <c r="G1024" s="157" t="s">
        <v>1376</v>
      </c>
      <c r="H1024" s="157">
        <v>248</v>
      </c>
      <c r="I1024" s="157">
        <v>2011</v>
      </c>
      <c r="J1024" s="157" t="s">
        <v>6</v>
      </c>
    </row>
    <row r="1025" spans="1:10">
      <c r="A1025" s="166" t="str">
        <f t="shared" si="67"/>
        <v>Rwanda, Energy</v>
      </c>
      <c r="B1025" s="154" t="str">
        <f t="shared" si="71"/>
        <v>RW</v>
      </c>
      <c r="C1025" s="154" t="str">
        <f t="shared" si="71"/>
        <v>646</v>
      </c>
      <c r="D1025" s="155" t="str">
        <f t="shared" si="71"/>
        <v>Rwanda</v>
      </c>
      <c r="E1025" s="154" t="s">
        <v>642</v>
      </c>
      <c r="F1025" s="157">
        <v>29</v>
      </c>
      <c r="G1025" s="157" t="s">
        <v>1376</v>
      </c>
      <c r="H1025" s="157">
        <v>230</v>
      </c>
      <c r="I1025" s="157">
        <v>2011</v>
      </c>
      <c r="J1025" s="157" t="s">
        <v>6</v>
      </c>
    </row>
    <row r="1026" spans="1:10">
      <c r="A1026" s="166" t="str">
        <f t="shared" si="67"/>
        <v>Zimbabwe, Energy</v>
      </c>
      <c r="B1026" s="154" t="str">
        <f t="shared" si="71"/>
        <v>ZW</v>
      </c>
      <c r="C1026" s="154" t="str">
        <f t="shared" si="71"/>
        <v>716</v>
      </c>
      <c r="D1026" s="155" t="str">
        <f t="shared" si="71"/>
        <v>Zimbabwe</v>
      </c>
      <c r="E1026" s="154" t="s">
        <v>642</v>
      </c>
      <c r="F1026" s="157">
        <v>63</v>
      </c>
      <c r="G1026" s="157" t="s">
        <v>1376</v>
      </c>
      <c r="H1026" s="157">
        <v>757</v>
      </c>
      <c r="I1026" s="157">
        <v>2011</v>
      </c>
      <c r="J1026" s="157" t="s">
        <v>5</v>
      </c>
    </row>
    <row r="1027" spans="1:10">
      <c r="A1027" s="166" t="str">
        <f t="shared" si="67"/>
        <v>Mauritania, Energy</v>
      </c>
      <c r="B1027" s="154" t="str">
        <f t="shared" si="71"/>
        <v>MR</v>
      </c>
      <c r="C1027" s="154" t="str">
        <f t="shared" si="71"/>
        <v>478</v>
      </c>
      <c r="D1027" s="155" t="str">
        <f t="shared" si="71"/>
        <v>Mauritania</v>
      </c>
      <c r="E1027" s="154" t="s">
        <v>642</v>
      </c>
      <c r="F1027" s="157">
        <v>43</v>
      </c>
      <c r="G1027" s="157" t="s">
        <v>1376</v>
      </c>
      <c r="H1027" s="157">
        <v>445</v>
      </c>
      <c r="I1027" s="157">
        <v>2011</v>
      </c>
      <c r="J1027" s="157" t="s">
        <v>6</v>
      </c>
    </row>
    <row r="1028" spans="1:10">
      <c r="A1028" s="166" t="str">
        <f t="shared" si="67"/>
        <v>Timor-Leste, Energy</v>
      </c>
      <c r="B1028" s="154" t="str">
        <f t="shared" si="71"/>
        <v>TL</v>
      </c>
      <c r="C1028" s="154" t="str">
        <f t="shared" si="71"/>
        <v>626</v>
      </c>
      <c r="D1028" s="155" t="str">
        <f t="shared" si="71"/>
        <v>Timor-Leste</v>
      </c>
      <c r="E1028" s="154" t="s">
        <v>642</v>
      </c>
      <c r="F1028" s="157">
        <v>36</v>
      </c>
      <c r="G1028" s="157" t="s">
        <v>1376</v>
      </c>
      <c r="H1028" s="157">
        <v>295</v>
      </c>
      <c r="I1028" s="157">
        <v>2011</v>
      </c>
      <c r="J1028" s="157" t="s">
        <v>6</v>
      </c>
    </row>
    <row r="1029" spans="1:10">
      <c r="A1029" s="166" t="str">
        <f t="shared" si="67"/>
        <v>Burkina Faso, Energy</v>
      </c>
      <c r="B1029" s="154" t="str">
        <f t="shared" si="71"/>
        <v>BF</v>
      </c>
      <c r="C1029" s="154" t="str">
        <f t="shared" si="71"/>
        <v>854</v>
      </c>
      <c r="D1029" s="155" t="str">
        <f t="shared" si="71"/>
        <v>Burkina Faso</v>
      </c>
      <c r="E1029" s="154" t="s">
        <v>642</v>
      </c>
      <c r="F1029" s="157">
        <v>27</v>
      </c>
      <c r="G1029" s="157" t="s">
        <v>1376</v>
      </c>
      <c r="H1029" s="157">
        <v>226</v>
      </c>
      <c r="I1029" s="157">
        <v>2011</v>
      </c>
      <c r="J1029" s="157" t="s">
        <v>6</v>
      </c>
    </row>
    <row r="1030" spans="1:10">
      <c r="A1030" s="166" t="str">
        <f t="shared" ref="A1030:A1093" si="72">D1030&amp;", "&amp;E1030</f>
        <v>Togo, Energy</v>
      </c>
      <c r="B1030" s="154" t="str">
        <f t="shared" si="71"/>
        <v>TG</v>
      </c>
      <c r="C1030" s="154" t="str">
        <f t="shared" si="71"/>
        <v>768</v>
      </c>
      <c r="D1030" s="155" t="str">
        <f t="shared" si="71"/>
        <v>Togo</v>
      </c>
      <c r="E1030" s="154" t="s">
        <v>642</v>
      </c>
      <c r="F1030" s="157">
        <v>28</v>
      </c>
      <c r="G1030" s="157" t="s">
        <v>1376</v>
      </c>
      <c r="H1030" s="157">
        <v>228</v>
      </c>
      <c r="I1030" s="157">
        <v>2011</v>
      </c>
      <c r="J1030" s="157" t="s">
        <v>6</v>
      </c>
    </row>
    <row r="1031" spans="1:10">
      <c r="A1031" s="166" t="str">
        <f t="shared" si="72"/>
        <v>Mozambique, Energy</v>
      </c>
      <c r="B1031" s="154" t="str">
        <f t="shared" si="71"/>
        <v>MZ</v>
      </c>
      <c r="C1031" s="154" t="str">
        <f t="shared" si="71"/>
        <v>508</v>
      </c>
      <c r="D1031" s="155" t="str">
        <f t="shared" si="71"/>
        <v>Mozambique</v>
      </c>
      <c r="E1031" s="154" t="s">
        <v>642</v>
      </c>
      <c r="F1031" s="157">
        <v>44</v>
      </c>
      <c r="G1031" s="157" t="s">
        <v>1376</v>
      </c>
      <c r="H1031" s="157">
        <v>447</v>
      </c>
      <c r="I1031" s="157">
        <v>2011</v>
      </c>
      <c r="J1031" s="157" t="s">
        <v>5</v>
      </c>
    </row>
    <row r="1032" spans="1:10">
      <c r="A1032" s="166" t="str">
        <f t="shared" si="72"/>
        <v>Haiti, Energy</v>
      </c>
      <c r="B1032" s="154" t="str">
        <f t="shared" si="71"/>
        <v>HT</v>
      </c>
      <c r="C1032" s="154" t="str">
        <f t="shared" si="71"/>
        <v>332</v>
      </c>
      <c r="D1032" s="155" t="str">
        <f t="shared" si="71"/>
        <v>Haiti</v>
      </c>
      <c r="E1032" s="154" t="s">
        <v>642</v>
      </c>
      <c r="F1032" s="157">
        <v>1</v>
      </c>
      <c r="G1032" s="157" t="s">
        <v>1376</v>
      </c>
      <c r="H1032" s="157">
        <v>32</v>
      </c>
      <c r="I1032" s="157">
        <v>2011</v>
      </c>
      <c r="J1032" s="157" t="s">
        <v>5</v>
      </c>
    </row>
    <row r="1033" spans="1:10">
      <c r="A1033" s="166" t="str">
        <f t="shared" si="72"/>
        <v>Congo, Energy</v>
      </c>
      <c r="B1033" s="154" t="str">
        <f t="shared" si="71"/>
        <v>CG</v>
      </c>
      <c r="C1033" s="154" t="str">
        <f t="shared" si="71"/>
        <v>178</v>
      </c>
      <c r="D1033" s="155" t="str">
        <f t="shared" si="71"/>
        <v>Congo</v>
      </c>
      <c r="E1033" s="154" t="s">
        <v>642</v>
      </c>
      <c r="F1033" s="157">
        <v>18</v>
      </c>
      <c r="G1033" s="157" t="s">
        <v>1376</v>
      </c>
      <c r="H1033" s="157">
        <v>172</v>
      </c>
      <c r="I1033" s="157">
        <v>2011</v>
      </c>
      <c r="J1033" s="157" t="s">
        <v>5</v>
      </c>
    </row>
    <row r="1034" spans="1:10">
      <c r="A1034" s="166" t="str">
        <f t="shared" si="72"/>
        <v>Comoros, Energy</v>
      </c>
      <c r="B1034" s="154" t="str">
        <f t="shared" si="71"/>
        <v>KM</v>
      </c>
      <c r="C1034" s="154" t="str">
        <f t="shared" si="71"/>
        <v>174</v>
      </c>
      <c r="D1034" s="155" t="str">
        <f t="shared" si="71"/>
        <v>Comoros</v>
      </c>
      <c r="E1034" s="154" t="s">
        <v>642</v>
      </c>
      <c r="F1034" s="157">
        <v>38</v>
      </c>
      <c r="G1034" s="157" t="s">
        <v>1376</v>
      </c>
      <c r="H1034" s="157">
        <v>306</v>
      </c>
      <c r="I1034" s="157">
        <v>2011</v>
      </c>
      <c r="J1034" s="157" t="s">
        <v>6</v>
      </c>
    </row>
    <row r="1035" spans="1:10">
      <c r="A1035" s="166" t="str">
        <f t="shared" si="72"/>
        <v>Cameroon, Energy</v>
      </c>
      <c r="B1035" s="154" t="str">
        <f t="shared" si="71"/>
        <v>CM</v>
      </c>
      <c r="C1035" s="154" t="str">
        <f t="shared" si="71"/>
        <v>120</v>
      </c>
      <c r="D1035" s="155" t="str">
        <f t="shared" si="71"/>
        <v>Cameroon</v>
      </c>
      <c r="E1035" s="154" t="s">
        <v>642</v>
      </c>
      <c r="F1035" s="157">
        <v>34</v>
      </c>
      <c r="G1035" s="157" t="s">
        <v>1376</v>
      </c>
      <c r="H1035" s="157">
        <v>256</v>
      </c>
      <c r="I1035" s="157">
        <v>2011</v>
      </c>
      <c r="J1035" s="157" t="s">
        <v>5</v>
      </c>
    </row>
    <row r="1036" spans="1:10">
      <c r="A1036" s="166" t="str">
        <f t="shared" si="72"/>
        <v>Sao Tome and Principe, Energy</v>
      </c>
      <c r="B1036" s="154" t="str">
        <f t="shared" si="71"/>
        <v>ST</v>
      </c>
      <c r="C1036" s="154" t="str">
        <f t="shared" si="71"/>
        <v>678</v>
      </c>
      <c r="D1036" s="155" t="str">
        <f t="shared" si="71"/>
        <v>Sao Tome and Principe</v>
      </c>
      <c r="E1036" s="154" t="s">
        <v>642</v>
      </c>
      <c r="F1036" s="157">
        <v>48</v>
      </c>
      <c r="G1036" s="157" t="s">
        <v>1376</v>
      </c>
      <c r="H1036" s="157">
        <v>496</v>
      </c>
      <c r="I1036" s="157">
        <v>2011</v>
      </c>
      <c r="J1036" s="157" t="s">
        <v>6</v>
      </c>
    </row>
    <row r="1037" spans="1:10">
      <c r="A1037" s="166" t="str">
        <f t="shared" si="72"/>
        <v>Iraq, Energy</v>
      </c>
      <c r="B1037" s="154" t="str">
        <f t="shared" ref="B1037:D1052" si="73">B837</f>
        <v>IQ</v>
      </c>
      <c r="C1037" s="154" t="str">
        <f t="shared" si="73"/>
        <v>368</v>
      </c>
      <c r="D1037" s="155" t="str">
        <f t="shared" si="73"/>
        <v>Iraq</v>
      </c>
      <c r="E1037" s="154" t="s">
        <v>642</v>
      </c>
      <c r="F1037" s="157">
        <v>86</v>
      </c>
      <c r="G1037" s="157" t="s">
        <v>1376</v>
      </c>
      <c r="H1037" s="157">
        <v>1343</v>
      </c>
      <c r="I1037" s="157">
        <v>2011</v>
      </c>
      <c r="J1037" s="157" t="s">
        <v>5</v>
      </c>
    </row>
    <row r="1038" spans="1:10">
      <c r="A1038" s="166" t="str">
        <f t="shared" si="72"/>
        <v>Cambodia, Energy</v>
      </c>
      <c r="B1038" s="154" t="str">
        <f t="shared" si="73"/>
        <v>KH</v>
      </c>
      <c r="C1038" s="154" t="str">
        <f t="shared" si="73"/>
        <v>116</v>
      </c>
      <c r="D1038" s="155" t="str">
        <f t="shared" si="73"/>
        <v>Cambodia</v>
      </c>
      <c r="E1038" s="154" t="s">
        <v>642</v>
      </c>
      <c r="F1038" s="157">
        <v>17</v>
      </c>
      <c r="G1038" s="157" t="s">
        <v>1376</v>
      </c>
      <c r="H1038" s="157">
        <v>164</v>
      </c>
      <c r="I1038" s="157">
        <v>2011</v>
      </c>
      <c r="J1038" s="157" t="s">
        <v>5</v>
      </c>
    </row>
    <row r="1039" spans="1:10">
      <c r="A1039" s="166" t="str">
        <f t="shared" si="72"/>
        <v>Myanmar, Energy</v>
      </c>
      <c r="B1039" s="154" t="str">
        <f t="shared" si="73"/>
        <v>MM</v>
      </c>
      <c r="C1039" s="154" t="str">
        <f t="shared" si="73"/>
        <v>104</v>
      </c>
      <c r="D1039" s="155" t="str">
        <f t="shared" si="73"/>
        <v>Myanmar</v>
      </c>
      <c r="E1039" s="154" t="s">
        <v>642</v>
      </c>
      <c r="F1039" s="157">
        <v>10</v>
      </c>
      <c r="G1039" s="157" t="s">
        <v>1376</v>
      </c>
      <c r="H1039" s="157">
        <v>110</v>
      </c>
      <c r="I1039" s="157">
        <v>2011</v>
      </c>
      <c r="J1039" s="157" t="s">
        <v>5</v>
      </c>
    </row>
    <row r="1040" spans="1:10">
      <c r="A1040" s="166" t="str">
        <f t="shared" si="72"/>
        <v>Lao People's Democratic Republic, Energy</v>
      </c>
      <c r="B1040" s="154" t="str">
        <f t="shared" si="73"/>
        <v>LA</v>
      </c>
      <c r="C1040" s="154" t="str">
        <f t="shared" si="73"/>
        <v>418</v>
      </c>
      <c r="D1040" s="155" t="str">
        <f t="shared" si="73"/>
        <v>Lao People's Democratic Republic</v>
      </c>
      <c r="E1040" s="154" t="s">
        <v>642</v>
      </c>
      <c r="F1040" s="157">
        <v>42</v>
      </c>
      <c r="G1040" s="157" t="s">
        <v>1376</v>
      </c>
      <c r="H1040" s="157">
        <v>416</v>
      </c>
      <c r="I1040" s="157">
        <v>2011</v>
      </c>
      <c r="J1040" s="157" t="s">
        <v>6</v>
      </c>
    </row>
    <row r="1041" spans="1:10">
      <c r="A1041" s="166" t="str">
        <f t="shared" si="72"/>
        <v>Cote d'Ivoire, Energy</v>
      </c>
      <c r="B1041" s="154" t="str">
        <f t="shared" si="73"/>
        <v>CI</v>
      </c>
      <c r="C1041" s="154" t="str">
        <f t="shared" si="73"/>
        <v>384</v>
      </c>
      <c r="D1041" s="155" t="str">
        <f t="shared" si="73"/>
        <v>Cote d'Ivoire</v>
      </c>
      <c r="E1041" s="154" t="s">
        <v>642</v>
      </c>
      <c r="F1041" s="157">
        <v>24</v>
      </c>
      <c r="G1041" s="157" t="s">
        <v>1376</v>
      </c>
      <c r="H1041" s="157">
        <v>212</v>
      </c>
      <c r="I1041" s="157">
        <v>2011</v>
      </c>
      <c r="J1041" s="157" t="s">
        <v>5</v>
      </c>
    </row>
    <row r="1042" spans="1:10">
      <c r="A1042" s="166" t="str">
        <f t="shared" si="72"/>
        <v>Malawi, Energy</v>
      </c>
      <c r="B1042" s="154" t="str">
        <f t="shared" si="73"/>
        <v>MW</v>
      </c>
      <c r="C1042" s="154" t="str">
        <f t="shared" si="73"/>
        <v>454</v>
      </c>
      <c r="D1042" s="155" t="str">
        <f t="shared" si="73"/>
        <v>Malawi</v>
      </c>
      <c r="E1042" s="154" t="s">
        <v>642</v>
      </c>
      <c r="F1042" s="157">
        <v>15</v>
      </c>
      <c r="G1042" s="157" t="s">
        <v>1376</v>
      </c>
      <c r="H1042" s="157">
        <v>163</v>
      </c>
      <c r="I1042" s="157">
        <v>2011</v>
      </c>
      <c r="J1042" s="157" t="s">
        <v>6</v>
      </c>
    </row>
    <row r="1043" spans="1:10">
      <c r="A1043" s="166" t="str">
        <f t="shared" si="72"/>
        <v>Angola, Energy</v>
      </c>
      <c r="B1043" s="154" t="str">
        <f t="shared" si="73"/>
        <v>AO</v>
      </c>
      <c r="C1043" s="154" t="str">
        <f t="shared" si="73"/>
        <v>024</v>
      </c>
      <c r="D1043" s="155" t="str">
        <f t="shared" si="73"/>
        <v>Angola</v>
      </c>
      <c r="E1043" s="154" t="s">
        <v>642</v>
      </c>
      <c r="F1043" s="157">
        <v>31</v>
      </c>
      <c r="G1043" s="157" t="s">
        <v>1376</v>
      </c>
      <c r="H1043" s="157">
        <v>248</v>
      </c>
      <c r="I1043" s="157">
        <v>2011</v>
      </c>
      <c r="J1043" s="157" t="s">
        <v>5</v>
      </c>
    </row>
    <row r="1044" spans="1:10">
      <c r="A1044" s="166" t="str">
        <f t="shared" si="72"/>
        <v>Nigeria, Energy</v>
      </c>
      <c r="B1044" s="154" t="str">
        <f t="shared" si="73"/>
        <v>NG</v>
      </c>
      <c r="C1044" s="154" t="str">
        <f t="shared" si="73"/>
        <v>566</v>
      </c>
      <c r="D1044" s="155" t="str">
        <f t="shared" si="73"/>
        <v>Nigeria</v>
      </c>
      <c r="E1044" s="154" t="s">
        <v>642</v>
      </c>
      <c r="F1044" s="157">
        <v>12</v>
      </c>
      <c r="G1044" s="157" t="s">
        <v>1376</v>
      </c>
      <c r="H1044" s="157">
        <v>149</v>
      </c>
      <c r="I1044" s="157">
        <v>2011</v>
      </c>
      <c r="J1044" s="157" t="s">
        <v>5</v>
      </c>
    </row>
    <row r="1045" spans="1:10">
      <c r="A1045" s="166" t="str">
        <f t="shared" si="72"/>
        <v>Lesotho, Energy</v>
      </c>
      <c r="B1045" s="154" t="str">
        <f t="shared" si="73"/>
        <v>LS</v>
      </c>
      <c r="C1045" s="154" t="str">
        <f t="shared" si="73"/>
        <v>426</v>
      </c>
      <c r="D1045" s="155" t="str">
        <f t="shared" si="73"/>
        <v>Lesotho</v>
      </c>
      <c r="E1045" s="154" t="s">
        <v>642</v>
      </c>
      <c r="F1045" s="157">
        <v>41</v>
      </c>
      <c r="G1045" s="157" t="s">
        <v>1376</v>
      </c>
      <c r="H1045" s="157">
        <v>393</v>
      </c>
      <c r="I1045" s="157">
        <v>2011</v>
      </c>
      <c r="J1045" s="157" t="s">
        <v>6</v>
      </c>
    </row>
    <row r="1046" spans="1:10">
      <c r="A1046" s="166" t="str">
        <f t="shared" si="72"/>
        <v>Benin, Energy</v>
      </c>
      <c r="B1046" s="154" t="str">
        <f t="shared" si="73"/>
        <v>BJ</v>
      </c>
      <c r="C1046" s="154" t="str">
        <f t="shared" si="73"/>
        <v>204</v>
      </c>
      <c r="D1046" s="155" t="str">
        <f t="shared" si="73"/>
        <v>Benin</v>
      </c>
      <c r="E1046" s="154" t="s">
        <v>642</v>
      </c>
      <c r="F1046" s="157">
        <v>39</v>
      </c>
      <c r="G1046" s="157" t="s">
        <v>1376</v>
      </c>
      <c r="H1046" s="157">
        <v>308</v>
      </c>
      <c r="I1046" s="157">
        <v>2011</v>
      </c>
      <c r="J1046" s="157" t="s">
        <v>6</v>
      </c>
    </row>
    <row r="1047" spans="1:10">
      <c r="A1047" s="166" t="str">
        <f t="shared" si="72"/>
        <v>Swaziland, Energy</v>
      </c>
      <c r="B1047" s="154" t="str">
        <f t="shared" si="73"/>
        <v>SZ</v>
      </c>
      <c r="C1047" s="154" t="str">
        <f t="shared" si="73"/>
        <v>748</v>
      </c>
      <c r="D1047" s="155" t="str">
        <f t="shared" si="73"/>
        <v>Swaziland</v>
      </c>
      <c r="E1047" s="154" t="s">
        <v>642</v>
      </c>
      <c r="F1047" s="157">
        <v>77</v>
      </c>
      <c r="G1047" s="157" t="s">
        <v>1376</v>
      </c>
      <c r="H1047" s="157">
        <v>1134</v>
      </c>
      <c r="I1047" s="157">
        <v>2011</v>
      </c>
      <c r="J1047" s="157" t="s">
        <v>6</v>
      </c>
    </row>
    <row r="1048" spans="1:10">
      <c r="A1048" s="166" t="str">
        <f t="shared" si="72"/>
        <v>Uganda, Energy</v>
      </c>
      <c r="B1048" s="154" t="str">
        <f t="shared" si="73"/>
        <v>UG</v>
      </c>
      <c r="C1048" s="154" t="str">
        <f t="shared" si="73"/>
        <v>800</v>
      </c>
      <c r="D1048" s="155" t="str">
        <f t="shared" si="73"/>
        <v>Uganda</v>
      </c>
      <c r="E1048" s="154" t="s">
        <v>642</v>
      </c>
      <c r="F1048" s="157">
        <v>26</v>
      </c>
      <c r="G1048" s="157" t="s">
        <v>1376</v>
      </c>
      <c r="H1048" s="157">
        <v>222</v>
      </c>
      <c r="I1048" s="157">
        <v>2011</v>
      </c>
      <c r="J1048" s="157" t="s">
        <v>6</v>
      </c>
    </row>
    <row r="1049" spans="1:10">
      <c r="A1049" s="166" t="str">
        <f t="shared" si="72"/>
        <v>Tajikistan, Energy</v>
      </c>
      <c r="B1049" s="154" t="str">
        <f t="shared" si="73"/>
        <v>TJ</v>
      </c>
      <c r="C1049" s="154" t="str">
        <f t="shared" si="73"/>
        <v>762</v>
      </c>
      <c r="D1049" s="155" t="str">
        <f t="shared" si="73"/>
        <v>Tajikistan</v>
      </c>
      <c r="E1049" s="154" t="s">
        <v>642</v>
      </c>
      <c r="F1049" s="157">
        <v>97</v>
      </c>
      <c r="G1049" s="157" t="s">
        <v>1376</v>
      </c>
      <c r="H1049" s="157">
        <v>1714</v>
      </c>
      <c r="I1049" s="157">
        <v>2011</v>
      </c>
      <c r="J1049" s="157" t="s">
        <v>5</v>
      </c>
    </row>
    <row r="1050" spans="1:10">
      <c r="A1050" s="166" t="str">
        <f t="shared" si="72"/>
        <v>Solomon Islands, Energy</v>
      </c>
      <c r="B1050" s="154" t="str">
        <f t="shared" si="73"/>
        <v>SB</v>
      </c>
      <c r="C1050" s="154" t="str">
        <f t="shared" si="73"/>
        <v>090</v>
      </c>
      <c r="D1050" s="155" t="str">
        <f t="shared" si="73"/>
        <v>Solomon Islands</v>
      </c>
      <c r="E1050" s="154" t="s">
        <v>642</v>
      </c>
      <c r="F1050" s="157">
        <v>46</v>
      </c>
      <c r="G1050" s="157" t="s">
        <v>1376</v>
      </c>
      <c r="H1050" s="157">
        <v>466</v>
      </c>
      <c r="I1050" s="157">
        <v>2011</v>
      </c>
      <c r="J1050" s="157" t="s">
        <v>6</v>
      </c>
    </row>
    <row r="1051" spans="1:10">
      <c r="A1051" s="166" t="str">
        <f t="shared" si="72"/>
        <v>Papua New Guinea, Energy</v>
      </c>
      <c r="B1051" s="154" t="str">
        <f t="shared" si="73"/>
        <v>PG</v>
      </c>
      <c r="C1051" s="154" t="str">
        <f t="shared" si="73"/>
        <v>598</v>
      </c>
      <c r="D1051" s="155" t="str">
        <f t="shared" si="73"/>
        <v>Papua New Guinea</v>
      </c>
      <c r="E1051" s="154" t="s">
        <v>642</v>
      </c>
      <c r="F1051" s="157">
        <v>52</v>
      </c>
      <c r="G1051" s="157" t="s">
        <v>1376</v>
      </c>
      <c r="H1051" s="157">
        <v>545</v>
      </c>
      <c r="I1051" s="157">
        <v>2011</v>
      </c>
      <c r="J1051" s="157" t="s">
        <v>6</v>
      </c>
    </row>
    <row r="1052" spans="1:10">
      <c r="A1052" s="166" t="str">
        <f t="shared" si="72"/>
        <v>Senegal, Energy</v>
      </c>
      <c r="B1052" s="154" t="str">
        <f t="shared" si="73"/>
        <v>SN</v>
      </c>
      <c r="C1052" s="154" t="str">
        <f t="shared" si="73"/>
        <v>686</v>
      </c>
      <c r="D1052" s="155" t="str">
        <f t="shared" si="73"/>
        <v>Senegal</v>
      </c>
      <c r="E1052" s="154" t="s">
        <v>642</v>
      </c>
      <c r="F1052" s="157">
        <v>19</v>
      </c>
      <c r="G1052" s="157" t="s">
        <v>1376</v>
      </c>
      <c r="H1052" s="157">
        <v>187</v>
      </c>
      <c r="I1052" s="157">
        <v>2011</v>
      </c>
      <c r="J1052" s="157" t="s">
        <v>5</v>
      </c>
    </row>
    <row r="1053" spans="1:10">
      <c r="A1053" s="166" t="str">
        <f t="shared" si="72"/>
        <v>United Republic of Tanzania, Energy</v>
      </c>
      <c r="B1053" s="154" t="str">
        <f t="shared" ref="B1053:D1068" si="74">B853</f>
        <v>TZ</v>
      </c>
      <c r="C1053" s="154">
        <f t="shared" si="74"/>
        <v>834</v>
      </c>
      <c r="D1053" s="155" t="str">
        <f t="shared" si="74"/>
        <v>United Republic of Tanzania</v>
      </c>
      <c r="E1053" s="154" t="s">
        <v>642</v>
      </c>
      <c r="F1053" s="157">
        <v>6</v>
      </c>
      <c r="G1053" s="157" t="s">
        <v>1376</v>
      </c>
      <c r="H1053" s="157">
        <v>92</v>
      </c>
      <c r="I1053" s="157">
        <v>2011</v>
      </c>
      <c r="J1053" s="157" t="s">
        <v>5</v>
      </c>
    </row>
    <row r="1054" spans="1:10">
      <c r="A1054" s="166" t="str">
        <f t="shared" si="72"/>
        <v>India, Energy</v>
      </c>
      <c r="B1054" s="154" t="str">
        <f t="shared" si="74"/>
        <v>IN</v>
      </c>
      <c r="C1054" s="154" t="str">
        <f t="shared" si="74"/>
        <v>356</v>
      </c>
      <c r="D1054" s="155" t="str">
        <f t="shared" si="74"/>
        <v>India</v>
      </c>
      <c r="E1054" s="154" t="s">
        <v>642</v>
      </c>
      <c r="F1054" s="157">
        <v>59</v>
      </c>
      <c r="G1054" s="157" t="s">
        <v>1376</v>
      </c>
      <c r="H1054" s="157">
        <v>684</v>
      </c>
      <c r="I1054" s="157">
        <v>2011</v>
      </c>
      <c r="J1054" s="157" t="s">
        <v>5</v>
      </c>
    </row>
    <row r="1055" spans="1:10">
      <c r="A1055" s="166" t="str">
        <f t="shared" si="72"/>
        <v>Bhutan, Energy</v>
      </c>
      <c r="B1055" s="154" t="str">
        <f t="shared" si="74"/>
        <v>BT</v>
      </c>
      <c r="C1055" s="154" t="str">
        <f t="shared" si="74"/>
        <v>064</v>
      </c>
      <c r="D1055" s="155" t="str">
        <f t="shared" si="74"/>
        <v>Bhutan</v>
      </c>
      <c r="E1055" s="154" t="s">
        <v>642</v>
      </c>
      <c r="F1055" s="157">
        <v>62</v>
      </c>
      <c r="G1055" s="157" t="s">
        <v>1376</v>
      </c>
      <c r="H1055" s="157">
        <v>746</v>
      </c>
      <c r="I1055" s="157">
        <v>2011</v>
      </c>
      <c r="J1055" s="157" t="s">
        <v>6</v>
      </c>
    </row>
    <row r="1056" spans="1:10">
      <c r="A1056" s="166" t="str">
        <f t="shared" si="72"/>
        <v>Nepal, Energy</v>
      </c>
      <c r="B1056" s="154" t="str">
        <f t="shared" si="74"/>
        <v>NP</v>
      </c>
      <c r="C1056" s="154" t="str">
        <f t="shared" si="74"/>
        <v>524</v>
      </c>
      <c r="D1056" s="155" t="str">
        <f t="shared" si="74"/>
        <v>Nepal</v>
      </c>
      <c r="E1056" s="154" t="s">
        <v>642</v>
      </c>
      <c r="F1056" s="157">
        <v>8</v>
      </c>
      <c r="G1056" s="157" t="s">
        <v>1376</v>
      </c>
      <c r="H1056" s="157">
        <v>106</v>
      </c>
      <c r="I1056" s="157">
        <v>2011</v>
      </c>
      <c r="J1056" s="157" t="s">
        <v>5</v>
      </c>
    </row>
    <row r="1057" spans="1:10">
      <c r="A1057" s="166" t="str">
        <f t="shared" si="72"/>
        <v>Bangladesh, Energy</v>
      </c>
      <c r="B1057" s="154" t="str">
        <f t="shared" si="74"/>
        <v>BD</v>
      </c>
      <c r="C1057" s="154" t="str">
        <f t="shared" si="74"/>
        <v>050</v>
      </c>
      <c r="D1057" s="155" t="str">
        <f t="shared" si="74"/>
        <v>Bangladesh</v>
      </c>
      <c r="E1057" s="154" t="s">
        <v>642</v>
      </c>
      <c r="F1057" s="157">
        <v>35</v>
      </c>
      <c r="G1057" s="157" t="s">
        <v>1376</v>
      </c>
      <c r="H1057" s="157">
        <v>259</v>
      </c>
      <c r="I1057" s="157">
        <v>2011</v>
      </c>
      <c r="J1057" s="157" t="s">
        <v>5</v>
      </c>
    </row>
    <row r="1058" spans="1:10">
      <c r="A1058" s="166" t="str">
        <f t="shared" si="72"/>
        <v>Occupied Palestinian Territory, Energy</v>
      </c>
      <c r="B1058" s="154" t="str">
        <f t="shared" si="74"/>
        <v>PS</v>
      </c>
      <c r="C1058" s="154" t="str">
        <f t="shared" si="74"/>
        <v>275</v>
      </c>
      <c r="D1058" s="155" t="str">
        <f t="shared" si="74"/>
        <v>Occupied Palestinian Territory</v>
      </c>
      <c r="E1058" s="154" t="s">
        <v>642</v>
      </c>
      <c r="F1058" s="157">
        <v>57</v>
      </c>
      <c r="G1058" s="157" t="s">
        <v>1376</v>
      </c>
      <c r="H1058" s="157">
        <v>673</v>
      </c>
      <c r="I1058" s="157">
        <v>2011</v>
      </c>
      <c r="J1058" s="157" t="s">
        <v>6</v>
      </c>
    </row>
    <row r="1059" spans="1:10">
      <c r="A1059" s="166" t="str">
        <f t="shared" si="72"/>
        <v>Kenya, Energy</v>
      </c>
      <c r="B1059" s="154" t="str">
        <f t="shared" si="74"/>
        <v>KE</v>
      </c>
      <c r="C1059" s="154" t="str">
        <f t="shared" si="74"/>
        <v>404</v>
      </c>
      <c r="D1059" s="155" t="str">
        <f t="shared" si="74"/>
        <v>Kenya</v>
      </c>
      <c r="E1059" s="154" t="s">
        <v>642</v>
      </c>
      <c r="F1059" s="157">
        <v>13</v>
      </c>
      <c r="G1059" s="157" t="s">
        <v>1376</v>
      </c>
      <c r="H1059" s="157">
        <v>155</v>
      </c>
      <c r="I1059" s="157">
        <v>2011</v>
      </c>
      <c r="J1059" s="157" t="s">
        <v>5</v>
      </c>
    </row>
    <row r="1060" spans="1:10">
      <c r="A1060" s="166" t="str">
        <f t="shared" si="72"/>
        <v>Uzbekistan, Energy</v>
      </c>
      <c r="B1060" s="154" t="str">
        <f t="shared" si="74"/>
        <v>UZ</v>
      </c>
      <c r="C1060" s="154" t="str">
        <f t="shared" si="74"/>
        <v>860</v>
      </c>
      <c r="D1060" s="155" t="str">
        <f t="shared" si="74"/>
        <v>Uzbekistan</v>
      </c>
      <c r="E1060" s="154" t="s">
        <v>642</v>
      </c>
      <c r="F1060" s="157">
        <v>94</v>
      </c>
      <c r="G1060" s="157" t="s">
        <v>1376</v>
      </c>
      <c r="H1060" s="157">
        <v>1626</v>
      </c>
      <c r="I1060" s="157">
        <v>2011</v>
      </c>
      <c r="J1060" s="157" t="s">
        <v>5</v>
      </c>
    </row>
    <row r="1061" spans="1:10">
      <c r="A1061" s="166" t="str">
        <f t="shared" si="72"/>
        <v>Syrian Arab Republic, Energy</v>
      </c>
      <c r="B1061" s="154" t="str">
        <f t="shared" si="74"/>
        <v>SY</v>
      </c>
      <c r="C1061" s="154" t="str">
        <f t="shared" si="74"/>
        <v>760</v>
      </c>
      <c r="D1061" s="155" t="str">
        <f t="shared" si="74"/>
        <v>Syrian Arab Republic</v>
      </c>
      <c r="E1061" s="154" t="s">
        <v>642</v>
      </c>
      <c r="F1061" s="157">
        <v>98</v>
      </c>
      <c r="G1061" s="157" t="s">
        <v>1376</v>
      </c>
      <c r="H1061" s="157">
        <v>1715</v>
      </c>
      <c r="I1061" s="157">
        <v>2011</v>
      </c>
      <c r="J1061" s="157" t="s">
        <v>5</v>
      </c>
    </row>
    <row r="1062" spans="1:10">
      <c r="A1062" s="166" t="str">
        <f t="shared" si="72"/>
        <v>Viet Nam, Energy</v>
      </c>
      <c r="B1062" s="154" t="str">
        <f t="shared" si="74"/>
        <v>VN</v>
      </c>
      <c r="C1062" s="154" t="str">
        <f t="shared" si="74"/>
        <v>704</v>
      </c>
      <c r="D1062" s="155" t="str">
        <f t="shared" si="74"/>
        <v>Viet Nam</v>
      </c>
      <c r="E1062" s="154" t="s">
        <v>642</v>
      </c>
      <c r="F1062" s="157">
        <v>72</v>
      </c>
      <c r="G1062" s="157" t="s">
        <v>1376</v>
      </c>
      <c r="H1062" s="157">
        <v>1073</v>
      </c>
      <c r="I1062" s="157">
        <v>2011</v>
      </c>
      <c r="J1062" s="157" t="s">
        <v>5</v>
      </c>
    </row>
    <row r="1063" spans="1:10">
      <c r="A1063" s="166" t="str">
        <f t="shared" si="72"/>
        <v>Kiribati, Energy</v>
      </c>
      <c r="B1063" s="154" t="str">
        <f t="shared" si="74"/>
        <v>KI</v>
      </c>
      <c r="C1063" s="154" t="str">
        <f t="shared" si="74"/>
        <v>296</v>
      </c>
      <c r="D1063" s="155" t="str">
        <f t="shared" si="74"/>
        <v>Kiribati</v>
      </c>
      <c r="E1063" s="154" t="s">
        <v>642</v>
      </c>
      <c r="F1063" s="157">
        <v>53</v>
      </c>
      <c r="G1063" s="157" t="s">
        <v>1376</v>
      </c>
      <c r="H1063" s="157">
        <v>558</v>
      </c>
      <c r="I1063" s="157">
        <v>2011</v>
      </c>
      <c r="J1063" s="157" t="s">
        <v>6</v>
      </c>
    </row>
    <row r="1064" spans="1:10">
      <c r="A1064" s="166" t="str">
        <f t="shared" si="72"/>
        <v>Algeria, Energy</v>
      </c>
      <c r="B1064" s="154" t="str">
        <f t="shared" si="74"/>
        <v>DZ</v>
      </c>
      <c r="C1064" s="154" t="str">
        <f t="shared" si="74"/>
        <v>012</v>
      </c>
      <c r="D1064" s="155" t="str">
        <f t="shared" si="74"/>
        <v>Algeria</v>
      </c>
      <c r="E1064" s="154" t="s">
        <v>642</v>
      </c>
      <c r="F1064" s="157">
        <v>73</v>
      </c>
      <c r="G1064" s="157" t="s">
        <v>1376</v>
      </c>
      <c r="H1064" s="157">
        <v>1091</v>
      </c>
      <c r="I1064" s="157">
        <v>2011</v>
      </c>
      <c r="J1064" s="157" t="s">
        <v>5</v>
      </c>
    </row>
    <row r="1065" spans="1:10">
      <c r="A1065" s="166" t="str">
        <f t="shared" si="72"/>
        <v>Equatorial Guinea, Energy</v>
      </c>
      <c r="B1065" s="154" t="str">
        <f t="shared" si="74"/>
        <v>GQ</v>
      </c>
      <c r="C1065" s="154" t="str">
        <f t="shared" si="74"/>
        <v>226</v>
      </c>
      <c r="D1065" s="155" t="str">
        <f t="shared" si="74"/>
        <v>Equatorial Guinea</v>
      </c>
      <c r="E1065" s="154" t="s">
        <v>642</v>
      </c>
      <c r="F1065" s="157">
        <v>143</v>
      </c>
      <c r="G1065" s="157" t="s">
        <v>1376</v>
      </c>
      <c r="H1065" s="157">
        <v>4684</v>
      </c>
      <c r="I1065" s="157">
        <v>2011</v>
      </c>
      <c r="J1065" s="157" t="s">
        <v>6</v>
      </c>
    </row>
    <row r="1066" spans="1:10">
      <c r="A1066" s="166" t="str">
        <f t="shared" si="72"/>
        <v>Nicaragua, Energy</v>
      </c>
      <c r="B1066" s="154" t="str">
        <f t="shared" si="74"/>
        <v>NI</v>
      </c>
      <c r="C1066" s="154" t="str">
        <f t="shared" si="74"/>
        <v>558</v>
      </c>
      <c r="D1066" s="155" t="str">
        <f t="shared" si="74"/>
        <v>Nicaragua</v>
      </c>
      <c r="E1066" s="154" t="s">
        <v>642</v>
      </c>
      <c r="F1066" s="157">
        <v>50</v>
      </c>
      <c r="G1066" s="157" t="s">
        <v>1376</v>
      </c>
      <c r="H1066" s="157">
        <v>522</v>
      </c>
      <c r="I1066" s="157">
        <v>2011</v>
      </c>
      <c r="J1066" s="157" t="s">
        <v>5</v>
      </c>
    </row>
    <row r="1067" spans="1:10">
      <c r="A1067" s="166" t="str">
        <f t="shared" si="72"/>
        <v>Turkmenistan, Energy</v>
      </c>
      <c r="B1067" s="154" t="str">
        <f t="shared" si="74"/>
        <v>TM</v>
      </c>
      <c r="C1067" s="154" t="str">
        <f t="shared" si="74"/>
        <v>795</v>
      </c>
      <c r="D1067" s="155" t="str">
        <f t="shared" si="74"/>
        <v>Turkmenistan</v>
      </c>
      <c r="E1067" s="154" t="s">
        <v>642</v>
      </c>
      <c r="F1067" s="157">
        <v>115</v>
      </c>
      <c r="G1067" s="157" t="s">
        <v>1376</v>
      </c>
      <c r="H1067" s="157">
        <v>2444</v>
      </c>
      <c r="I1067" s="157">
        <v>2011</v>
      </c>
      <c r="J1067" s="157" t="s">
        <v>5</v>
      </c>
    </row>
    <row r="1068" spans="1:10">
      <c r="A1068" s="166" t="str">
        <f t="shared" si="72"/>
        <v>Honduras, Energy</v>
      </c>
      <c r="B1068" s="154" t="str">
        <f t="shared" si="74"/>
        <v>HN</v>
      </c>
      <c r="C1068" s="154" t="str">
        <f t="shared" si="74"/>
        <v>340</v>
      </c>
      <c r="D1068" s="155" t="str">
        <f t="shared" si="74"/>
        <v>Honduras</v>
      </c>
      <c r="E1068" s="154" t="s">
        <v>642</v>
      </c>
      <c r="F1068" s="157">
        <v>60</v>
      </c>
      <c r="G1068" s="157" t="s">
        <v>1376</v>
      </c>
      <c r="H1068" s="157">
        <v>708</v>
      </c>
      <c r="I1068" s="157">
        <v>2011</v>
      </c>
      <c r="J1068" s="157" t="s">
        <v>5</v>
      </c>
    </row>
    <row r="1069" spans="1:10">
      <c r="A1069" s="166" t="str">
        <f t="shared" si="72"/>
        <v>Pakistan, Energy</v>
      </c>
      <c r="B1069" s="154" t="str">
        <f t="shared" ref="B1069:D1084" si="75">B869</f>
        <v>PK</v>
      </c>
      <c r="C1069" s="154" t="str">
        <f t="shared" si="75"/>
        <v>586</v>
      </c>
      <c r="D1069" s="155" t="str">
        <f t="shared" si="75"/>
        <v>Pakistan</v>
      </c>
      <c r="E1069" s="154" t="s">
        <v>642</v>
      </c>
      <c r="F1069" s="157">
        <v>45</v>
      </c>
      <c r="G1069" s="157" t="s">
        <v>1376</v>
      </c>
      <c r="H1069" s="157">
        <v>449</v>
      </c>
      <c r="I1069" s="157">
        <v>2011</v>
      </c>
      <c r="J1069" s="157" t="s">
        <v>5</v>
      </c>
    </row>
    <row r="1070" spans="1:10">
      <c r="A1070" s="166" t="str">
        <f t="shared" si="72"/>
        <v>Kyrgyzstan, Energy</v>
      </c>
      <c r="B1070" s="154" t="str">
        <f t="shared" si="75"/>
        <v>KG</v>
      </c>
      <c r="C1070" s="154" t="str">
        <f t="shared" si="75"/>
        <v>417</v>
      </c>
      <c r="D1070" s="155" t="str">
        <f t="shared" si="75"/>
        <v>Kyrgyzstan</v>
      </c>
      <c r="E1070" s="154" t="s">
        <v>642</v>
      </c>
      <c r="F1070" s="157">
        <v>95</v>
      </c>
      <c r="G1070" s="157" t="s">
        <v>1376</v>
      </c>
      <c r="H1070" s="157">
        <v>1642</v>
      </c>
      <c r="I1070" s="157">
        <v>2011</v>
      </c>
      <c r="J1070" s="157" t="s">
        <v>5</v>
      </c>
    </row>
    <row r="1071" spans="1:10">
      <c r="A1071" s="166" t="str">
        <f t="shared" si="72"/>
        <v>Bolivia (Plurinational State of), Energy</v>
      </c>
      <c r="B1071" s="154" t="str">
        <f t="shared" si="75"/>
        <v>BO</v>
      </c>
      <c r="C1071" s="154" t="str">
        <f t="shared" si="75"/>
        <v>068</v>
      </c>
      <c r="D1071" s="155" t="str">
        <f t="shared" si="75"/>
        <v>Bolivia (Plurinational State of)</v>
      </c>
      <c r="E1071" s="154" t="s">
        <v>642</v>
      </c>
      <c r="F1071" s="157">
        <v>55</v>
      </c>
      <c r="G1071" s="157" t="s">
        <v>1376</v>
      </c>
      <c r="H1071" s="157">
        <v>623</v>
      </c>
      <c r="I1071" s="157">
        <v>2011</v>
      </c>
      <c r="J1071" s="157" t="s">
        <v>5</v>
      </c>
    </row>
    <row r="1072" spans="1:10">
      <c r="A1072" s="166" t="str">
        <f t="shared" si="72"/>
        <v>Micronesia (Federated States of), Energy</v>
      </c>
      <c r="B1072" s="154" t="str">
        <f t="shared" si="75"/>
        <v>FM</v>
      </c>
      <c r="C1072" s="154" t="str">
        <f t="shared" si="75"/>
        <v>583</v>
      </c>
      <c r="D1072" s="155" t="str">
        <f t="shared" si="75"/>
        <v>Micronesia (Federated States of)</v>
      </c>
      <c r="E1072" s="154" t="s">
        <v>642</v>
      </c>
      <c r="F1072" s="157">
        <v>68</v>
      </c>
      <c r="G1072" s="157" t="s">
        <v>1376</v>
      </c>
      <c r="H1072" s="157">
        <v>943</v>
      </c>
      <c r="I1072" s="157">
        <v>2011</v>
      </c>
      <c r="J1072" s="157" t="s">
        <v>6</v>
      </c>
    </row>
    <row r="1073" spans="1:10">
      <c r="A1073" s="166" t="str">
        <f t="shared" si="72"/>
        <v>Zambia, Energy</v>
      </c>
      <c r="B1073" s="154" t="str">
        <f t="shared" si="75"/>
        <v>ZM</v>
      </c>
      <c r="C1073" s="154" t="str">
        <f t="shared" si="75"/>
        <v>894</v>
      </c>
      <c r="D1073" s="155" t="str">
        <f t="shared" si="75"/>
        <v>Zambia</v>
      </c>
      <c r="E1073" s="154" t="s">
        <v>642</v>
      </c>
      <c r="F1073" s="157">
        <v>54</v>
      </c>
      <c r="G1073" s="157" t="s">
        <v>1376</v>
      </c>
      <c r="H1073" s="157">
        <v>599</v>
      </c>
      <c r="I1073" s="157">
        <v>2011</v>
      </c>
      <c r="J1073" s="157" t="s">
        <v>5</v>
      </c>
    </row>
    <row r="1074" spans="1:10">
      <c r="A1074" s="166" t="str">
        <f t="shared" si="72"/>
        <v>Gabon, Energy</v>
      </c>
      <c r="B1074" s="154" t="str">
        <f t="shared" si="75"/>
        <v>GA</v>
      </c>
      <c r="C1074" s="154" t="str">
        <f t="shared" si="75"/>
        <v>266</v>
      </c>
      <c r="D1074" s="155" t="str">
        <f t="shared" si="75"/>
        <v>Gabon</v>
      </c>
      <c r="E1074" s="154" t="s">
        <v>642</v>
      </c>
      <c r="F1074" s="157">
        <v>67</v>
      </c>
      <c r="G1074" s="157" t="s">
        <v>1376</v>
      </c>
      <c r="H1074" s="157">
        <v>907</v>
      </c>
      <c r="I1074" s="157">
        <v>2011</v>
      </c>
      <c r="J1074" s="157" t="s">
        <v>5</v>
      </c>
    </row>
    <row r="1075" spans="1:10">
      <c r="A1075" s="166" t="str">
        <f t="shared" si="72"/>
        <v>Marshall Islands, Energy</v>
      </c>
      <c r="B1075" s="154" t="str">
        <f t="shared" si="75"/>
        <v>MH</v>
      </c>
      <c r="C1075" s="154" t="str">
        <f t="shared" si="75"/>
        <v>584</v>
      </c>
      <c r="D1075" s="155" t="str">
        <f t="shared" si="75"/>
        <v>Marshall Islands</v>
      </c>
      <c r="E1075" s="154" t="s">
        <v>642</v>
      </c>
      <c r="F1075" s="157">
        <v>71</v>
      </c>
      <c r="G1075" s="157" t="s">
        <v>1376</v>
      </c>
      <c r="H1075" s="157">
        <v>1061</v>
      </c>
      <c r="I1075" s="157">
        <v>2011</v>
      </c>
      <c r="J1075" s="157" t="s">
        <v>6</v>
      </c>
    </row>
    <row r="1076" spans="1:10">
      <c r="A1076" s="166" t="str">
        <f t="shared" si="72"/>
        <v>Guatemala, Energy</v>
      </c>
      <c r="B1076" s="154" t="str">
        <f t="shared" si="75"/>
        <v>GT</v>
      </c>
      <c r="C1076" s="154" t="str">
        <f t="shared" si="75"/>
        <v>320</v>
      </c>
      <c r="D1076" s="155" t="str">
        <f t="shared" si="75"/>
        <v>Guatemala</v>
      </c>
      <c r="E1076" s="154" t="s">
        <v>642</v>
      </c>
      <c r="F1076" s="157">
        <v>51</v>
      </c>
      <c r="G1076" s="157" t="s">
        <v>1376</v>
      </c>
      <c r="H1076" s="157">
        <v>539</v>
      </c>
      <c r="I1076" s="157">
        <v>2011</v>
      </c>
      <c r="J1076" s="157" t="s">
        <v>5</v>
      </c>
    </row>
    <row r="1077" spans="1:10">
      <c r="A1077" s="166" t="str">
        <f t="shared" si="72"/>
        <v>Morocco, Energy</v>
      </c>
      <c r="B1077" s="154" t="str">
        <f t="shared" si="75"/>
        <v>MA</v>
      </c>
      <c r="C1077" s="154" t="str">
        <f t="shared" si="75"/>
        <v>504</v>
      </c>
      <c r="D1077" s="155" t="str">
        <f t="shared" si="75"/>
        <v>Morocco</v>
      </c>
      <c r="E1077" s="154" t="s">
        <v>642</v>
      </c>
      <c r="F1077" s="157">
        <v>64</v>
      </c>
      <c r="G1077" s="157" t="s">
        <v>1376</v>
      </c>
      <c r="H1077" s="157">
        <v>826</v>
      </c>
      <c r="I1077" s="157">
        <v>2011</v>
      </c>
      <c r="J1077" s="157" t="s">
        <v>5</v>
      </c>
    </row>
    <row r="1078" spans="1:10">
      <c r="A1078" s="166" t="str">
        <f t="shared" si="72"/>
        <v>Iran (Islamic Republic of), Energy</v>
      </c>
      <c r="B1078" s="154" t="str">
        <f t="shared" si="75"/>
        <v>IR</v>
      </c>
      <c r="C1078" s="154" t="str">
        <f t="shared" si="75"/>
        <v>364</v>
      </c>
      <c r="D1078" s="155" t="str">
        <f t="shared" si="75"/>
        <v>Iran (Islamic Republic of)</v>
      </c>
      <c r="E1078" s="154" t="s">
        <v>642</v>
      </c>
      <c r="F1078" s="157">
        <v>117</v>
      </c>
      <c r="G1078" s="157" t="s">
        <v>1376</v>
      </c>
      <c r="H1078" s="157">
        <v>2649</v>
      </c>
      <c r="I1078" s="157">
        <v>2011</v>
      </c>
      <c r="J1078" s="157" t="s">
        <v>5</v>
      </c>
    </row>
    <row r="1079" spans="1:10">
      <c r="A1079" s="166" t="str">
        <f t="shared" si="72"/>
        <v>Guyana, Energy</v>
      </c>
      <c r="B1079" s="154" t="str">
        <f t="shared" si="75"/>
        <v>GY</v>
      </c>
      <c r="C1079" s="154" t="str">
        <f t="shared" si="75"/>
        <v>328</v>
      </c>
      <c r="D1079" s="155" t="str">
        <f t="shared" si="75"/>
        <v>Guyana</v>
      </c>
      <c r="E1079" s="154" t="s">
        <v>642</v>
      </c>
      <c r="F1079" s="157">
        <v>70</v>
      </c>
      <c r="G1079" s="157" t="s">
        <v>1376</v>
      </c>
      <c r="H1079" s="157">
        <v>1039</v>
      </c>
      <c r="I1079" s="157">
        <v>2011</v>
      </c>
      <c r="J1079" s="157" t="s">
        <v>6</v>
      </c>
    </row>
    <row r="1080" spans="1:10">
      <c r="A1080" s="166" t="str">
        <f t="shared" si="72"/>
        <v>Vanuatu, Energy</v>
      </c>
      <c r="B1080" s="154" t="str">
        <f t="shared" si="75"/>
        <v>VU</v>
      </c>
      <c r="C1080" s="154" t="str">
        <f t="shared" si="75"/>
        <v>548</v>
      </c>
      <c r="D1080" s="155" t="str">
        <f t="shared" si="75"/>
        <v>Vanuatu</v>
      </c>
      <c r="E1080" s="154" t="s">
        <v>642</v>
      </c>
      <c r="F1080" s="157">
        <v>69</v>
      </c>
      <c r="G1080" s="157" t="s">
        <v>1376</v>
      </c>
      <c r="H1080" s="157">
        <v>1029</v>
      </c>
      <c r="I1080" s="157">
        <v>2011</v>
      </c>
      <c r="J1080" s="157" t="s">
        <v>6</v>
      </c>
    </row>
    <row r="1081" spans="1:10">
      <c r="A1081" s="166" t="str">
        <f t="shared" si="72"/>
        <v>Mongolia, Energy</v>
      </c>
      <c r="B1081" s="154" t="str">
        <f t="shared" si="75"/>
        <v>MN</v>
      </c>
      <c r="C1081" s="154" t="str">
        <f t="shared" si="75"/>
        <v>496</v>
      </c>
      <c r="D1081" s="155" t="str">
        <f t="shared" si="75"/>
        <v>Mongolia</v>
      </c>
      <c r="E1081" s="154" t="s">
        <v>642</v>
      </c>
      <c r="F1081" s="157">
        <v>92</v>
      </c>
      <c r="G1081" s="157" t="s">
        <v>1376</v>
      </c>
      <c r="H1081" s="157">
        <v>1577</v>
      </c>
      <c r="I1081" s="157">
        <v>2011</v>
      </c>
      <c r="J1081" s="157" t="s">
        <v>5</v>
      </c>
    </row>
    <row r="1082" spans="1:10">
      <c r="A1082" s="166" t="str">
        <f t="shared" si="72"/>
        <v>Egypt, Energy</v>
      </c>
      <c r="B1082" s="154" t="str">
        <f t="shared" si="75"/>
        <v>EG</v>
      </c>
      <c r="C1082" s="154" t="str">
        <f t="shared" si="75"/>
        <v>818</v>
      </c>
      <c r="D1082" s="155" t="str">
        <f t="shared" si="75"/>
        <v>Egypt</v>
      </c>
      <c r="E1082" s="154" t="s">
        <v>642</v>
      </c>
      <c r="F1082" s="157">
        <v>99</v>
      </c>
      <c r="G1082" s="157" t="s">
        <v>1376</v>
      </c>
      <c r="H1082" s="157">
        <v>1743</v>
      </c>
      <c r="I1082" s="157">
        <v>2011</v>
      </c>
      <c r="J1082" s="157" t="s">
        <v>5</v>
      </c>
    </row>
    <row r="1083" spans="1:10">
      <c r="A1083" s="166" t="str">
        <f t="shared" si="72"/>
        <v>Tuvalu, Energy</v>
      </c>
      <c r="B1083" s="154" t="str">
        <f t="shared" si="75"/>
        <v>TV</v>
      </c>
      <c r="C1083" s="154" t="str">
        <f t="shared" si="75"/>
        <v>798</v>
      </c>
      <c r="D1083" s="155" t="str">
        <f t="shared" si="75"/>
        <v>Tuvalu</v>
      </c>
      <c r="E1083" s="154" t="s">
        <v>642</v>
      </c>
      <c r="F1083" s="157">
        <v>74</v>
      </c>
      <c r="G1083" s="157" t="s">
        <v>1376</v>
      </c>
      <c r="H1083" s="157">
        <v>1097</v>
      </c>
      <c r="I1083" s="157">
        <v>2011</v>
      </c>
      <c r="J1083" s="157" t="s">
        <v>6</v>
      </c>
    </row>
    <row r="1084" spans="1:10">
      <c r="A1084" s="166" t="str">
        <f t="shared" si="72"/>
        <v>Belize, Energy</v>
      </c>
      <c r="B1084" s="154" t="str">
        <f t="shared" si="75"/>
        <v>BZ</v>
      </c>
      <c r="C1084" s="154" t="str">
        <f t="shared" si="75"/>
        <v>084</v>
      </c>
      <c r="D1084" s="155" t="str">
        <f t="shared" si="75"/>
        <v>Belize</v>
      </c>
      <c r="E1084" s="154" t="s">
        <v>642</v>
      </c>
      <c r="F1084" s="157">
        <v>88</v>
      </c>
      <c r="G1084" s="157" t="s">
        <v>1376</v>
      </c>
      <c r="H1084" s="157">
        <v>1480</v>
      </c>
      <c r="I1084" s="157">
        <v>2011</v>
      </c>
      <c r="J1084" s="157" t="s">
        <v>6</v>
      </c>
    </row>
    <row r="1085" spans="1:10">
      <c r="A1085" s="166" t="str">
        <f t="shared" si="72"/>
        <v>El Salvador, Energy</v>
      </c>
      <c r="B1085" s="154" t="str">
        <f t="shared" ref="B1085:D1100" si="76">B885</f>
        <v>SV</v>
      </c>
      <c r="C1085" s="154" t="str">
        <f t="shared" si="76"/>
        <v>222</v>
      </c>
      <c r="D1085" s="155" t="str">
        <f t="shared" si="76"/>
        <v>El Salvador</v>
      </c>
      <c r="E1085" s="154" t="s">
        <v>642</v>
      </c>
      <c r="F1085" s="157">
        <v>65</v>
      </c>
      <c r="G1085" s="157" t="s">
        <v>1376</v>
      </c>
      <c r="H1085" s="157">
        <v>830</v>
      </c>
      <c r="I1085" s="157">
        <v>2011</v>
      </c>
      <c r="J1085" s="157" t="s">
        <v>5</v>
      </c>
    </row>
    <row r="1086" spans="1:10">
      <c r="A1086" s="166" t="str">
        <f t="shared" si="72"/>
        <v>Tunisia, Energy</v>
      </c>
      <c r="B1086" s="154" t="str">
        <f t="shared" si="76"/>
        <v>TN</v>
      </c>
      <c r="C1086" s="154" t="str">
        <f t="shared" si="76"/>
        <v>788</v>
      </c>
      <c r="D1086" s="155" t="str">
        <f t="shared" si="76"/>
        <v>Tunisia</v>
      </c>
      <c r="E1086" s="154" t="s">
        <v>642</v>
      </c>
      <c r="F1086" s="157">
        <v>84</v>
      </c>
      <c r="G1086" s="157" t="s">
        <v>1376</v>
      </c>
      <c r="H1086" s="157">
        <v>1297</v>
      </c>
      <c r="I1086" s="157">
        <v>2011</v>
      </c>
      <c r="J1086" s="157" t="s">
        <v>5</v>
      </c>
    </row>
    <row r="1087" spans="1:10">
      <c r="A1087" s="166" t="str">
        <f t="shared" si="72"/>
        <v>Ghana, Energy</v>
      </c>
      <c r="B1087" s="154" t="str">
        <f t="shared" si="76"/>
        <v>GH</v>
      </c>
      <c r="C1087" s="154" t="str">
        <f t="shared" si="76"/>
        <v>288</v>
      </c>
      <c r="D1087" s="155" t="str">
        <f t="shared" si="76"/>
        <v>Ghana</v>
      </c>
      <c r="E1087" s="154" t="s">
        <v>642</v>
      </c>
      <c r="F1087" s="157">
        <v>40</v>
      </c>
      <c r="G1087" s="157" t="s">
        <v>1376</v>
      </c>
      <c r="H1087" s="157">
        <v>344</v>
      </c>
      <c r="I1087" s="157">
        <v>2011</v>
      </c>
      <c r="J1087" s="157" t="s">
        <v>5</v>
      </c>
    </row>
    <row r="1088" spans="1:10">
      <c r="A1088" s="166" t="str">
        <f t="shared" si="72"/>
        <v>Azerbaijan, Energy</v>
      </c>
      <c r="B1088" s="154" t="str">
        <f t="shared" si="76"/>
        <v>AZ</v>
      </c>
      <c r="C1088" s="154" t="str">
        <f t="shared" si="76"/>
        <v>031</v>
      </c>
      <c r="D1088" s="155" t="str">
        <f t="shared" si="76"/>
        <v>Azerbaijan</v>
      </c>
      <c r="E1088" s="154" t="s">
        <v>642</v>
      </c>
      <c r="F1088" s="157">
        <v>96</v>
      </c>
      <c r="G1088" s="157" t="s">
        <v>1376</v>
      </c>
      <c r="H1088" s="157">
        <v>1705</v>
      </c>
      <c r="I1088" s="157">
        <v>2011</v>
      </c>
      <c r="J1088" s="157" t="s">
        <v>5</v>
      </c>
    </row>
    <row r="1089" spans="1:10">
      <c r="A1089" s="166" t="str">
        <f t="shared" si="72"/>
        <v>Maldives, Energy</v>
      </c>
      <c r="B1089" s="154" t="str">
        <f t="shared" si="76"/>
        <v>MV</v>
      </c>
      <c r="C1089" s="154" t="str">
        <f t="shared" si="76"/>
        <v>462</v>
      </c>
      <c r="D1089" s="155" t="str">
        <f t="shared" si="76"/>
        <v>Maldives</v>
      </c>
      <c r="E1089" s="154" t="s">
        <v>642</v>
      </c>
      <c r="F1089" s="157">
        <v>89</v>
      </c>
      <c r="G1089" s="157" t="s">
        <v>1376</v>
      </c>
      <c r="H1089" s="157">
        <v>1534</v>
      </c>
      <c r="I1089" s="157">
        <v>2011</v>
      </c>
      <c r="J1089" s="157" t="s">
        <v>6</v>
      </c>
    </row>
    <row r="1090" spans="1:10">
      <c r="A1090" s="166" t="str">
        <f t="shared" si="72"/>
        <v>Paraguay, Energy</v>
      </c>
      <c r="B1090" s="154" t="str">
        <f t="shared" si="76"/>
        <v>PY</v>
      </c>
      <c r="C1090" s="154" t="str">
        <f t="shared" si="76"/>
        <v>600</v>
      </c>
      <c r="D1090" s="155" t="str">
        <f t="shared" si="76"/>
        <v>Paraguay</v>
      </c>
      <c r="E1090" s="154" t="s">
        <v>642</v>
      </c>
      <c r="F1090" s="157">
        <v>82</v>
      </c>
      <c r="G1090" s="157" t="s">
        <v>1376</v>
      </c>
      <c r="H1090" s="157">
        <v>1228</v>
      </c>
      <c r="I1090" s="157">
        <v>2011</v>
      </c>
      <c r="J1090" s="157" t="s">
        <v>5</v>
      </c>
    </row>
    <row r="1091" spans="1:10">
      <c r="A1091" s="166" t="str">
        <f t="shared" si="72"/>
        <v>Bosnia and Herzegovina, Energy</v>
      </c>
      <c r="B1091" s="154" t="str">
        <f t="shared" si="76"/>
        <v>BA</v>
      </c>
      <c r="C1091" s="154" t="str">
        <f t="shared" si="76"/>
        <v>070</v>
      </c>
      <c r="D1091" s="155" t="str">
        <f t="shared" si="76"/>
        <v>Bosnia and Herzegovina</v>
      </c>
      <c r="E1091" s="154" t="s">
        <v>642</v>
      </c>
      <c r="F1091" s="157">
        <v>123</v>
      </c>
      <c r="G1091" s="157" t="s">
        <v>1376</v>
      </c>
      <c r="H1091" s="157">
        <v>3189</v>
      </c>
      <c r="I1091" s="157">
        <v>2011</v>
      </c>
      <c r="J1091" s="157" t="s">
        <v>5</v>
      </c>
    </row>
    <row r="1092" spans="1:10">
      <c r="A1092" s="166" t="str">
        <f t="shared" si="72"/>
        <v>Jordan, Energy</v>
      </c>
      <c r="B1092" s="154" t="str">
        <f t="shared" si="76"/>
        <v>JO</v>
      </c>
      <c r="C1092" s="154" t="str">
        <f t="shared" si="76"/>
        <v>400</v>
      </c>
      <c r="D1092" s="155" t="str">
        <f t="shared" si="76"/>
        <v>Jordan</v>
      </c>
      <c r="E1092" s="154" t="s">
        <v>642</v>
      </c>
      <c r="F1092" s="157">
        <v>110</v>
      </c>
      <c r="G1092" s="157" t="s">
        <v>1376</v>
      </c>
      <c r="H1092" s="157">
        <v>2289</v>
      </c>
      <c r="I1092" s="157">
        <v>2011</v>
      </c>
      <c r="J1092" s="157" t="s">
        <v>5</v>
      </c>
    </row>
    <row r="1093" spans="1:10">
      <c r="A1093" s="166" t="str">
        <f t="shared" si="72"/>
        <v>Libya, Energy</v>
      </c>
      <c r="B1093" s="154" t="str">
        <f t="shared" si="76"/>
        <v>LY</v>
      </c>
      <c r="C1093" s="154" t="str">
        <f t="shared" si="76"/>
        <v>434</v>
      </c>
      <c r="D1093" s="155" t="str">
        <f t="shared" si="76"/>
        <v>Libya</v>
      </c>
      <c r="E1093" s="154" t="s">
        <v>642</v>
      </c>
      <c r="F1093" s="157">
        <v>138</v>
      </c>
      <c r="G1093" s="157" t="s">
        <v>1376</v>
      </c>
      <c r="H1093" s="157">
        <v>3926</v>
      </c>
      <c r="I1093" s="157">
        <v>2011</v>
      </c>
      <c r="J1093" s="157" t="s">
        <v>5</v>
      </c>
    </row>
    <row r="1094" spans="1:10">
      <c r="A1094" s="166" t="str">
        <f t="shared" ref="A1094:A1157" si="77">D1094&amp;", "&amp;E1094</f>
        <v>Cape Verde, Energy</v>
      </c>
      <c r="B1094" s="154" t="str">
        <f t="shared" si="76"/>
        <v>CV</v>
      </c>
      <c r="C1094" s="154" t="str">
        <f t="shared" si="76"/>
        <v>132</v>
      </c>
      <c r="D1094" s="155" t="str">
        <f t="shared" si="76"/>
        <v>Cape Verde</v>
      </c>
      <c r="E1094" s="154" t="s">
        <v>642</v>
      </c>
      <c r="F1094" s="157">
        <v>75</v>
      </c>
      <c r="G1094" s="157" t="s">
        <v>1376</v>
      </c>
      <c r="H1094" s="157">
        <v>1114</v>
      </c>
      <c r="I1094" s="157">
        <v>2011</v>
      </c>
      <c r="J1094" s="157" t="s">
        <v>6</v>
      </c>
    </row>
    <row r="1095" spans="1:10">
      <c r="A1095" s="166" t="str">
        <f t="shared" si="77"/>
        <v>Turkey, Energy</v>
      </c>
      <c r="B1095" s="154" t="str">
        <f t="shared" si="76"/>
        <v>TR</v>
      </c>
      <c r="C1095" s="154" t="str">
        <f t="shared" si="76"/>
        <v>792</v>
      </c>
      <c r="D1095" s="155" t="str">
        <f t="shared" si="76"/>
        <v>Turkey</v>
      </c>
      <c r="E1095" s="154" t="s">
        <v>642</v>
      </c>
      <c r="F1095" s="157">
        <v>118</v>
      </c>
      <c r="G1095" s="157" t="s">
        <v>1376</v>
      </c>
      <c r="H1095" s="157">
        <v>2709</v>
      </c>
      <c r="I1095" s="157">
        <v>2011</v>
      </c>
      <c r="J1095" s="157" t="s">
        <v>5</v>
      </c>
    </row>
    <row r="1096" spans="1:10">
      <c r="A1096" s="166" t="str">
        <f t="shared" si="77"/>
        <v>Fiji, Energy</v>
      </c>
      <c r="B1096" s="154" t="str">
        <f t="shared" si="76"/>
        <v>FJ</v>
      </c>
      <c r="C1096" s="154" t="str">
        <f t="shared" si="76"/>
        <v>242</v>
      </c>
      <c r="D1096" s="155" t="str">
        <f t="shared" si="76"/>
        <v>Fiji</v>
      </c>
      <c r="E1096" s="154" t="s">
        <v>642</v>
      </c>
      <c r="F1096" s="157">
        <v>81</v>
      </c>
      <c r="G1096" s="157" t="s">
        <v>1376</v>
      </c>
      <c r="H1096" s="157">
        <v>1204</v>
      </c>
      <c r="I1096" s="157">
        <v>2011</v>
      </c>
      <c r="J1096" s="157" t="s">
        <v>6</v>
      </c>
    </row>
    <row r="1097" spans="1:10">
      <c r="A1097" s="166" t="str">
        <f t="shared" si="77"/>
        <v>Indonesia, Energy</v>
      </c>
      <c r="B1097" s="154" t="str">
        <f t="shared" si="76"/>
        <v>ID</v>
      </c>
      <c r="C1097" s="154" t="str">
        <f t="shared" si="76"/>
        <v>360</v>
      </c>
      <c r="D1097" s="155" t="str">
        <f t="shared" si="76"/>
        <v>Indonesia</v>
      </c>
      <c r="E1097" s="154" t="s">
        <v>642</v>
      </c>
      <c r="F1097" s="157">
        <v>58</v>
      </c>
      <c r="G1097" s="157" t="s">
        <v>1376</v>
      </c>
      <c r="H1097" s="157">
        <v>680</v>
      </c>
      <c r="I1097" s="157">
        <v>2011</v>
      </c>
      <c r="J1097" s="157" t="s">
        <v>5</v>
      </c>
    </row>
    <row r="1098" spans="1:10">
      <c r="A1098" s="166" t="str">
        <f t="shared" si="77"/>
        <v>Dominican Republic, Energy</v>
      </c>
      <c r="B1098" s="154" t="str">
        <f t="shared" si="76"/>
        <v>DO</v>
      </c>
      <c r="C1098" s="154" t="str">
        <f t="shared" si="76"/>
        <v>214</v>
      </c>
      <c r="D1098" s="155" t="str">
        <f t="shared" si="76"/>
        <v>Dominican Republic</v>
      </c>
      <c r="E1098" s="154" t="s">
        <v>642</v>
      </c>
      <c r="F1098" s="157">
        <v>66</v>
      </c>
      <c r="G1098" s="157" t="s">
        <v>1376</v>
      </c>
      <c r="H1098" s="157">
        <v>893</v>
      </c>
      <c r="I1098" s="157">
        <v>2011</v>
      </c>
      <c r="J1098" s="157" t="s">
        <v>5</v>
      </c>
    </row>
    <row r="1099" spans="1:10">
      <c r="A1099" s="166" t="str">
        <f t="shared" si="77"/>
        <v>China, Energy</v>
      </c>
      <c r="B1099" s="154" t="str">
        <f t="shared" si="76"/>
        <v>CN</v>
      </c>
      <c r="C1099" s="154">
        <f t="shared" si="76"/>
        <v>156</v>
      </c>
      <c r="D1099" s="155" t="str">
        <f t="shared" si="76"/>
        <v>China</v>
      </c>
      <c r="E1099" s="154" t="s">
        <v>642</v>
      </c>
      <c r="F1099" s="157">
        <v>125</v>
      </c>
      <c r="G1099" s="157" t="s">
        <v>1376</v>
      </c>
      <c r="H1099" s="157">
        <v>3298</v>
      </c>
      <c r="I1099" s="157">
        <v>2011</v>
      </c>
      <c r="J1099" s="157" t="s">
        <v>5</v>
      </c>
    </row>
    <row r="1100" spans="1:10">
      <c r="A1100" s="166" t="str">
        <f t="shared" si="77"/>
        <v>Namibia, Energy</v>
      </c>
      <c r="B1100" s="154" t="str">
        <f t="shared" si="76"/>
        <v>NA</v>
      </c>
      <c r="C1100" s="154" t="str">
        <f t="shared" si="76"/>
        <v>516</v>
      </c>
      <c r="D1100" s="155" t="str">
        <f t="shared" si="76"/>
        <v>Namibia</v>
      </c>
      <c r="E1100" s="154" t="s">
        <v>642</v>
      </c>
      <c r="F1100" s="157">
        <v>90</v>
      </c>
      <c r="G1100" s="157" t="s">
        <v>1376</v>
      </c>
      <c r="H1100" s="157">
        <v>1549</v>
      </c>
      <c r="I1100" s="157">
        <v>2011</v>
      </c>
      <c r="J1100" s="157" t="s">
        <v>5</v>
      </c>
    </row>
    <row r="1101" spans="1:10">
      <c r="A1101" s="166" t="str">
        <f t="shared" si="77"/>
        <v>Ecuador, Energy</v>
      </c>
      <c r="B1101" s="154" t="str">
        <f t="shared" ref="B1101:D1116" si="78">B901</f>
        <v>EC</v>
      </c>
      <c r="C1101" s="154" t="str">
        <f t="shared" si="78"/>
        <v>218</v>
      </c>
      <c r="D1101" s="155" t="str">
        <f t="shared" si="78"/>
        <v>Ecuador</v>
      </c>
      <c r="E1101" s="154" t="s">
        <v>642</v>
      </c>
      <c r="F1101" s="157">
        <v>79</v>
      </c>
      <c r="G1101" s="157" t="s">
        <v>1376</v>
      </c>
      <c r="H1101" s="157">
        <v>1192</v>
      </c>
      <c r="I1101" s="157">
        <v>2011</v>
      </c>
      <c r="J1101" s="157" t="s">
        <v>5</v>
      </c>
    </row>
    <row r="1102" spans="1:10">
      <c r="A1102" s="166" t="str">
        <f t="shared" si="77"/>
        <v>Venezuela (Bolivarian Republic of), Energy</v>
      </c>
      <c r="B1102" s="154" t="str">
        <f t="shared" si="78"/>
        <v>VE</v>
      </c>
      <c r="C1102" s="154" t="str">
        <f t="shared" si="78"/>
        <v>862</v>
      </c>
      <c r="D1102" s="155" t="str">
        <f t="shared" si="78"/>
        <v>Venezuela (Bolivarian Republic of)</v>
      </c>
      <c r="E1102" s="154" t="s">
        <v>642</v>
      </c>
      <c r="F1102" s="157">
        <v>126</v>
      </c>
      <c r="G1102" s="157" t="s">
        <v>1376</v>
      </c>
      <c r="H1102" s="157">
        <v>3313</v>
      </c>
      <c r="I1102" s="157">
        <v>2011</v>
      </c>
      <c r="J1102" s="157" t="s">
        <v>5</v>
      </c>
    </row>
    <row r="1103" spans="1:10">
      <c r="A1103" s="166" t="str">
        <f t="shared" si="77"/>
        <v>The former Yugoslav Republic of Macedonia, Energy</v>
      </c>
      <c r="B1103" s="154" t="str">
        <f t="shared" si="78"/>
        <v>MK</v>
      </c>
      <c r="C1103" s="154" t="str">
        <f t="shared" si="78"/>
        <v>807</v>
      </c>
      <c r="D1103" s="155" t="str">
        <f t="shared" si="78"/>
        <v>The former Yugoslav Republic of Macedonia</v>
      </c>
      <c r="E1103" s="154" t="s">
        <v>642</v>
      </c>
      <c r="F1103" s="157">
        <v>135</v>
      </c>
      <c r="G1103" s="157" t="s">
        <v>1376</v>
      </c>
      <c r="H1103" s="157">
        <v>3881</v>
      </c>
      <c r="I1103" s="157">
        <v>2011</v>
      </c>
      <c r="J1103" s="157" t="s">
        <v>5</v>
      </c>
    </row>
    <row r="1104" spans="1:10">
      <c r="A1104" s="166" t="str">
        <f t="shared" si="77"/>
        <v>Lebanon, Energy</v>
      </c>
      <c r="B1104" s="154" t="str">
        <f t="shared" si="78"/>
        <v>LB</v>
      </c>
      <c r="C1104" s="154" t="str">
        <f t="shared" si="78"/>
        <v>422</v>
      </c>
      <c r="D1104" s="155" t="str">
        <f t="shared" si="78"/>
        <v>Lebanon</v>
      </c>
      <c r="E1104" s="154" t="s">
        <v>642</v>
      </c>
      <c r="F1104" s="157">
        <v>128</v>
      </c>
      <c r="G1104" s="157" t="s">
        <v>1376</v>
      </c>
      <c r="H1104" s="157">
        <v>3499</v>
      </c>
      <c r="I1104" s="157">
        <v>2011</v>
      </c>
      <c r="J1104" s="157" t="s">
        <v>5</v>
      </c>
    </row>
    <row r="1105" spans="1:10">
      <c r="A1105" s="166" t="str">
        <f t="shared" si="77"/>
        <v>Albania, Energy</v>
      </c>
      <c r="B1105" s="154" t="str">
        <f t="shared" si="78"/>
        <v>AL</v>
      </c>
      <c r="C1105" s="154" t="str">
        <f t="shared" si="78"/>
        <v>008</v>
      </c>
      <c r="D1105" s="155" t="str">
        <f t="shared" si="78"/>
        <v>Albania</v>
      </c>
      <c r="E1105" s="154" t="s">
        <v>642</v>
      </c>
      <c r="F1105" s="157">
        <v>105</v>
      </c>
      <c r="G1105" s="157" t="s">
        <v>1376</v>
      </c>
      <c r="H1105" s="157">
        <v>2022</v>
      </c>
      <c r="I1105" s="157">
        <v>2011</v>
      </c>
      <c r="J1105" s="157" t="s">
        <v>5</v>
      </c>
    </row>
    <row r="1106" spans="1:10">
      <c r="A1106" s="166" t="str">
        <f t="shared" si="77"/>
        <v>Suriname, Energy</v>
      </c>
      <c r="B1106" s="154" t="str">
        <f t="shared" si="78"/>
        <v>SR</v>
      </c>
      <c r="C1106" s="154" t="str">
        <f t="shared" si="78"/>
        <v>740</v>
      </c>
      <c r="D1106" s="155" t="str">
        <f t="shared" si="78"/>
        <v>Suriname</v>
      </c>
      <c r="E1106" s="154" t="s">
        <v>642</v>
      </c>
      <c r="F1106" s="157">
        <v>108</v>
      </c>
      <c r="G1106" s="157" t="s">
        <v>1376</v>
      </c>
      <c r="H1106" s="157">
        <v>2183</v>
      </c>
      <c r="I1106" s="157">
        <v>2011</v>
      </c>
      <c r="J1106" s="157" t="s">
        <v>6</v>
      </c>
    </row>
    <row r="1107" spans="1:10">
      <c r="A1107" s="166" t="str">
        <f t="shared" si="77"/>
        <v>Russian Federation, Energy</v>
      </c>
      <c r="B1107" s="154" t="str">
        <f t="shared" si="78"/>
        <v>RU</v>
      </c>
      <c r="C1107" s="154" t="str">
        <f t="shared" si="78"/>
        <v>643</v>
      </c>
      <c r="D1107" s="155" t="str">
        <f t="shared" si="78"/>
        <v>Russian Federation</v>
      </c>
      <c r="E1107" s="154" t="s">
        <v>642</v>
      </c>
      <c r="F1107" s="157">
        <v>163</v>
      </c>
      <c r="G1107" s="157" t="s">
        <v>1376</v>
      </c>
      <c r="H1107" s="157">
        <v>6486</v>
      </c>
      <c r="I1107" s="157">
        <v>2011</v>
      </c>
      <c r="J1107" s="157" t="s">
        <v>5</v>
      </c>
    </row>
    <row r="1108" spans="1:10">
      <c r="A1108" s="166" t="str">
        <f t="shared" si="77"/>
        <v>Cuba, Energy</v>
      </c>
      <c r="B1108" s="154" t="str">
        <f t="shared" si="78"/>
        <v>CU</v>
      </c>
      <c r="C1108" s="154" t="str">
        <f t="shared" si="78"/>
        <v>192</v>
      </c>
      <c r="D1108" s="155" t="str">
        <f t="shared" si="78"/>
        <v>Cuba</v>
      </c>
      <c r="E1108" s="154" t="s">
        <v>642</v>
      </c>
      <c r="F1108" s="157">
        <v>85</v>
      </c>
      <c r="G1108" s="157" t="s">
        <v>1376</v>
      </c>
      <c r="H1108" s="157">
        <v>1327</v>
      </c>
      <c r="I1108" s="157">
        <v>2011</v>
      </c>
      <c r="J1108" s="157" t="s">
        <v>5</v>
      </c>
    </row>
    <row r="1109" spans="1:10">
      <c r="A1109" s="166" t="str">
        <f t="shared" si="77"/>
        <v>Republic of Moldova, Energy</v>
      </c>
      <c r="B1109" s="154" t="str">
        <f t="shared" si="78"/>
        <v>MD</v>
      </c>
      <c r="C1109" s="154" t="str">
        <f t="shared" si="78"/>
        <v>498</v>
      </c>
      <c r="D1109" s="155" t="str">
        <f t="shared" si="78"/>
        <v>Republic of Moldova</v>
      </c>
      <c r="E1109" s="154" t="s">
        <v>642</v>
      </c>
      <c r="F1109" s="157">
        <v>87</v>
      </c>
      <c r="G1109" s="157" t="s">
        <v>1376</v>
      </c>
      <c r="H1109" s="157">
        <v>1470</v>
      </c>
      <c r="I1109" s="157">
        <v>2011</v>
      </c>
      <c r="J1109" s="157" t="s">
        <v>5</v>
      </c>
    </row>
    <row r="1110" spans="1:10">
      <c r="A1110" s="166" t="str">
        <f t="shared" si="77"/>
        <v>Tonga, Energy</v>
      </c>
      <c r="B1110" s="154" t="str">
        <f t="shared" si="78"/>
        <v>TO</v>
      </c>
      <c r="C1110" s="154" t="str">
        <f t="shared" si="78"/>
        <v>776</v>
      </c>
      <c r="D1110" s="155" t="str">
        <f t="shared" si="78"/>
        <v>Tonga</v>
      </c>
      <c r="E1110" s="154" t="s">
        <v>642</v>
      </c>
      <c r="F1110" s="157">
        <v>80</v>
      </c>
      <c r="G1110" s="157" t="s">
        <v>1376</v>
      </c>
      <c r="H1110" s="157">
        <v>1203</v>
      </c>
      <c r="I1110" s="157">
        <v>2011</v>
      </c>
      <c r="J1110" s="157" t="s">
        <v>6</v>
      </c>
    </row>
    <row r="1111" spans="1:10">
      <c r="A1111" s="166" t="str">
        <f t="shared" si="77"/>
        <v>Botswana, Energy</v>
      </c>
      <c r="B1111" s="154" t="str">
        <f t="shared" si="78"/>
        <v>BW</v>
      </c>
      <c r="C1111" s="154" t="str">
        <f t="shared" si="78"/>
        <v>072</v>
      </c>
      <c r="D1111" s="155" t="str">
        <f t="shared" si="78"/>
        <v>Botswana</v>
      </c>
      <c r="E1111" s="154" t="s">
        <v>642</v>
      </c>
      <c r="F1111" s="157">
        <v>93</v>
      </c>
      <c r="G1111" s="157" t="s">
        <v>1376</v>
      </c>
      <c r="H1111" s="157">
        <v>1603</v>
      </c>
      <c r="I1111" s="157">
        <v>2011</v>
      </c>
      <c r="J1111" s="157" t="s">
        <v>5</v>
      </c>
    </row>
    <row r="1112" spans="1:10">
      <c r="A1112" s="166" t="str">
        <f t="shared" si="77"/>
        <v>Samoa, Energy</v>
      </c>
      <c r="B1112" s="154" t="str">
        <f t="shared" si="78"/>
        <v>WS</v>
      </c>
      <c r="C1112" s="154" t="str">
        <f t="shared" si="78"/>
        <v>882</v>
      </c>
      <c r="D1112" s="155" t="str">
        <f t="shared" si="78"/>
        <v>Samoa</v>
      </c>
      <c r="E1112" s="154" t="s">
        <v>642</v>
      </c>
      <c r="F1112" s="157">
        <v>78</v>
      </c>
      <c r="G1112" s="157" t="s">
        <v>1376</v>
      </c>
      <c r="H1112" s="157">
        <v>1144</v>
      </c>
      <c r="I1112" s="157">
        <v>2011</v>
      </c>
      <c r="J1112" s="157" t="s">
        <v>6</v>
      </c>
    </row>
    <row r="1113" spans="1:10">
      <c r="A1113" s="166" t="str">
        <f t="shared" si="77"/>
        <v>South Africa, Energy</v>
      </c>
      <c r="B1113" s="154" t="str">
        <f t="shared" si="78"/>
        <v>ZA</v>
      </c>
      <c r="C1113" s="154" t="str">
        <f t="shared" si="78"/>
        <v>710</v>
      </c>
      <c r="D1113" s="155" t="str">
        <f t="shared" si="78"/>
        <v>South Africa</v>
      </c>
      <c r="E1113" s="154" t="s">
        <v>642</v>
      </c>
      <c r="F1113" s="157">
        <v>145</v>
      </c>
      <c r="G1113" s="157" t="s">
        <v>1376</v>
      </c>
      <c r="H1113" s="157">
        <v>4694</v>
      </c>
      <c r="I1113" s="157">
        <v>2011</v>
      </c>
      <c r="J1113" s="157" t="s">
        <v>5</v>
      </c>
    </row>
    <row r="1114" spans="1:10">
      <c r="A1114" s="166" t="str">
        <f t="shared" si="77"/>
        <v>Philippines, Energy</v>
      </c>
      <c r="B1114" s="154" t="str">
        <f t="shared" si="78"/>
        <v>PH</v>
      </c>
      <c r="C1114" s="154" t="str">
        <f t="shared" si="78"/>
        <v>608</v>
      </c>
      <c r="D1114" s="155" t="str">
        <f t="shared" si="78"/>
        <v>Philippines</v>
      </c>
      <c r="E1114" s="154" t="s">
        <v>642</v>
      </c>
      <c r="F1114" s="157">
        <v>56</v>
      </c>
      <c r="G1114" s="157" t="s">
        <v>1376</v>
      </c>
      <c r="H1114" s="157">
        <v>647</v>
      </c>
      <c r="I1114" s="157">
        <v>2011</v>
      </c>
      <c r="J1114" s="157" t="s">
        <v>5</v>
      </c>
    </row>
    <row r="1115" spans="1:10">
      <c r="A1115" s="166" t="str">
        <f t="shared" si="77"/>
        <v>Armenia, Energy</v>
      </c>
      <c r="B1115" s="154" t="str">
        <f t="shared" si="78"/>
        <v>AM</v>
      </c>
      <c r="C1115" s="154" t="str">
        <f t="shared" si="78"/>
        <v>051</v>
      </c>
      <c r="D1115" s="155" t="str">
        <f t="shared" si="78"/>
        <v>Armenia</v>
      </c>
      <c r="E1115" s="154" t="s">
        <v>642</v>
      </c>
      <c r="F1115" s="157">
        <v>100</v>
      </c>
      <c r="G1115" s="157" t="s">
        <v>1376</v>
      </c>
      <c r="H1115" s="157">
        <v>1755</v>
      </c>
      <c r="I1115" s="157">
        <v>2011</v>
      </c>
      <c r="J1115" s="157" t="s">
        <v>5</v>
      </c>
    </row>
    <row r="1116" spans="1:10">
      <c r="A1116" s="166" t="str">
        <f t="shared" si="77"/>
        <v>Colombia, Energy</v>
      </c>
      <c r="B1116" s="154" t="str">
        <f t="shared" si="78"/>
        <v>CO</v>
      </c>
      <c r="C1116" s="154" t="str">
        <f t="shared" si="78"/>
        <v>170</v>
      </c>
      <c r="D1116" s="155" t="str">
        <f t="shared" si="78"/>
        <v>Colombia</v>
      </c>
      <c r="E1116" s="154" t="s">
        <v>642</v>
      </c>
      <c r="F1116" s="157">
        <v>76</v>
      </c>
      <c r="G1116" s="157" t="s">
        <v>1376</v>
      </c>
      <c r="H1116" s="157">
        <v>1123</v>
      </c>
      <c r="I1116" s="157">
        <v>2011</v>
      </c>
      <c r="J1116" s="157" t="s">
        <v>5</v>
      </c>
    </row>
    <row r="1117" spans="1:10">
      <c r="A1117" s="166" t="str">
        <f t="shared" si="77"/>
        <v>Kazakhstan, Energy</v>
      </c>
      <c r="B1117" s="154" t="str">
        <f t="shared" ref="B1117:D1132" si="79">B917</f>
        <v>KZ</v>
      </c>
      <c r="C1117" s="154" t="str">
        <f t="shared" si="79"/>
        <v>398</v>
      </c>
      <c r="D1117" s="155" t="str">
        <f t="shared" si="79"/>
        <v>Kazakhstan</v>
      </c>
      <c r="E1117" s="154" t="s">
        <v>642</v>
      </c>
      <c r="F1117" s="157">
        <v>148</v>
      </c>
      <c r="G1117" s="157" t="s">
        <v>1376</v>
      </c>
      <c r="H1117" s="157">
        <v>4892</v>
      </c>
      <c r="I1117" s="157">
        <v>2011</v>
      </c>
      <c r="J1117" s="157" t="s">
        <v>5</v>
      </c>
    </row>
    <row r="1118" spans="1:10">
      <c r="A1118" s="166" t="str">
        <f t="shared" si="77"/>
        <v>Ukraine, Energy</v>
      </c>
      <c r="B1118" s="154" t="str">
        <f t="shared" si="79"/>
        <v>UA</v>
      </c>
      <c r="C1118" s="154" t="str">
        <f t="shared" si="79"/>
        <v>804</v>
      </c>
      <c r="D1118" s="155" t="str">
        <f t="shared" si="79"/>
        <v>Ukraine</v>
      </c>
      <c r="E1118" s="154" t="s">
        <v>642</v>
      </c>
      <c r="F1118" s="157">
        <v>133</v>
      </c>
      <c r="G1118" s="157" t="s">
        <v>1376</v>
      </c>
      <c r="H1118" s="157">
        <v>3662</v>
      </c>
      <c r="I1118" s="157">
        <v>2011</v>
      </c>
      <c r="J1118" s="157" t="s">
        <v>5</v>
      </c>
    </row>
    <row r="1119" spans="1:10">
      <c r="A1119" s="166" t="str">
        <f t="shared" si="77"/>
        <v>Peru, Energy</v>
      </c>
      <c r="B1119" s="154" t="str">
        <f t="shared" si="79"/>
        <v>PE</v>
      </c>
      <c r="C1119" s="154" t="str">
        <f t="shared" si="79"/>
        <v>604</v>
      </c>
      <c r="D1119" s="155" t="str">
        <f t="shared" si="79"/>
        <v>Peru</v>
      </c>
      <c r="E1119" s="154" t="s">
        <v>642</v>
      </c>
      <c r="F1119" s="157">
        <v>83</v>
      </c>
      <c r="G1119" s="157" t="s">
        <v>1376</v>
      </c>
      <c r="H1119" s="157">
        <v>1248</v>
      </c>
      <c r="I1119" s="157">
        <v>2011</v>
      </c>
      <c r="J1119" s="157" t="s">
        <v>5</v>
      </c>
    </row>
    <row r="1120" spans="1:10">
      <c r="A1120" s="166" t="str">
        <f t="shared" si="77"/>
        <v>Jamaica, Energy</v>
      </c>
      <c r="B1120" s="154" t="str">
        <f t="shared" si="79"/>
        <v>JM</v>
      </c>
      <c r="C1120" s="154" t="str">
        <f t="shared" si="79"/>
        <v>388</v>
      </c>
      <c r="D1120" s="155" t="str">
        <f t="shared" si="79"/>
        <v>Jamaica</v>
      </c>
      <c r="E1120" s="154" t="s">
        <v>642</v>
      </c>
      <c r="F1120" s="157">
        <v>90</v>
      </c>
      <c r="G1120" s="157" t="s">
        <v>1376</v>
      </c>
      <c r="H1120" s="157">
        <v>1549</v>
      </c>
      <c r="I1120" s="157">
        <v>2011</v>
      </c>
      <c r="J1120" s="157" t="s">
        <v>5</v>
      </c>
    </row>
    <row r="1121" spans="1:10">
      <c r="A1121" s="166" t="str">
        <f t="shared" si="77"/>
        <v>Georgia, Energy</v>
      </c>
      <c r="B1121" s="154" t="str">
        <f t="shared" si="79"/>
        <v>GE</v>
      </c>
      <c r="C1121" s="154" t="str">
        <f t="shared" si="79"/>
        <v>268</v>
      </c>
      <c r="D1121" s="155" t="str">
        <f t="shared" si="79"/>
        <v>Georgia</v>
      </c>
      <c r="E1121" s="154" t="s">
        <v>642</v>
      </c>
      <c r="F1121" s="157">
        <v>103</v>
      </c>
      <c r="G1121" s="157" t="s">
        <v>1376</v>
      </c>
      <c r="H1121" s="157">
        <v>1918</v>
      </c>
      <c r="I1121" s="157">
        <v>2011</v>
      </c>
      <c r="J1121" s="157" t="s">
        <v>5</v>
      </c>
    </row>
    <row r="1122" spans="1:10">
      <c r="A1122" s="166" t="str">
        <f t="shared" si="77"/>
        <v>Sri Lanka, Energy</v>
      </c>
      <c r="B1122" s="154" t="str">
        <f t="shared" si="79"/>
        <v>LK</v>
      </c>
      <c r="C1122" s="154" t="str">
        <f t="shared" si="79"/>
        <v>144</v>
      </c>
      <c r="D1122" s="155" t="str">
        <f t="shared" si="79"/>
        <v>Sri Lanka</v>
      </c>
      <c r="E1122" s="154" t="s">
        <v>642</v>
      </c>
      <c r="F1122" s="157">
        <v>47</v>
      </c>
      <c r="G1122" s="157" t="s">
        <v>1376</v>
      </c>
      <c r="H1122" s="157">
        <v>490</v>
      </c>
      <c r="I1122" s="157">
        <v>2011</v>
      </c>
      <c r="J1122" s="157" t="s">
        <v>5</v>
      </c>
    </row>
    <row r="1123" spans="1:10">
      <c r="A1123" s="166" t="str">
        <f t="shared" si="77"/>
        <v>Mexico, Energy</v>
      </c>
      <c r="B1123" s="154" t="str">
        <f t="shared" si="79"/>
        <v>MX</v>
      </c>
      <c r="C1123" s="154" t="str">
        <f t="shared" si="79"/>
        <v>484</v>
      </c>
      <c r="D1123" s="155" t="str">
        <f t="shared" si="79"/>
        <v>Mexico</v>
      </c>
      <c r="E1123" s="154" t="s">
        <v>642</v>
      </c>
      <c r="F1123" s="157">
        <v>107</v>
      </c>
      <c r="G1123" s="157" t="s">
        <v>1376</v>
      </c>
      <c r="H1123" s="157">
        <v>2092</v>
      </c>
      <c r="I1123" s="157">
        <v>2011</v>
      </c>
      <c r="J1123" s="157" t="s">
        <v>5</v>
      </c>
    </row>
    <row r="1124" spans="1:10">
      <c r="A1124" s="166" t="str">
        <f t="shared" si="77"/>
        <v>Saint Vincent and the Grenadines, Energy</v>
      </c>
      <c r="B1124" s="154" t="str">
        <f t="shared" si="79"/>
        <v>VC</v>
      </c>
      <c r="C1124" s="154" t="str">
        <f t="shared" si="79"/>
        <v>670</v>
      </c>
      <c r="D1124" s="155" t="str">
        <f t="shared" si="79"/>
        <v>Saint Vincent and the Grenadines</v>
      </c>
      <c r="E1124" s="154" t="s">
        <v>642</v>
      </c>
      <c r="F1124" s="157">
        <v>104</v>
      </c>
      <c r="G1124" s="157" t="s">
        <v>1376</v>
      </c>
      <c r="H1124" s="157">
        <v>1951</v>
      </c>
      <c r="I1124" s="157">
        <v>2011</v>
      </c>
      <c r="J1124" s="157" t="s">
        <v>6</v>
      </c>
    </row>
    <row r="1125" spans="1:10">
      <c r="A1125" s="166" t="str">
        <f t="shared" si="77"/>
        <v>Grenada, Energy</v>
      </c>
      <c r="B1125" s="154" t="str">
        <f t="shared" si="79"/>
        <v>GD</v>
      </c>
      <c r="C1125" s="154" t="str">
        <f t="shared" si="79"/>
        <v>308</v>
      </c>
      <c r="D1125" s="155" t="str">
        <f t="shared" si="79"/>
        <v>Grenada</v>
      </c>
      <c r="E1125" s="154" t="s">
        <v>642</v>
      </c>
      <c r="F1125" s="157">
        <v>111</v>
      </c>
      <c r="G1125" s="157" t="s">
        <v>1376</v>
      </c>
      <c r="H1125" s="157">
        <v>2294</v>
      </c>
      <c r="I1125" s="157">
        <v>2011</v>
      </c>
      <c r="J1125" s="157" t="s">
        <v>6</v>
      </c>
    </row>
    <row r="1126" spans="1:10">
      <c r="A1126" s="166" t="str">
        <f t="shared" si="77"/>
        <v>Belarus, Energy</v>
      </c>
      <c r="B1126" s="154" t="str">
        <f t="shared" si="79"/>
        <v>BY</v>
      </c>
      <c r="C1126" s="154" t="str">
        <f t="shared" si="79"/>
        <v>112</v>
      </c>
      <c r="D1126" s="155" t="str">
        <f t="shared" si="79"/>
        <v>Belarus</v>
      </c>
      <c r="E1126" s="154" t="s">
        <v>642</v>
      </c>
      <c r="F1126" s="157">
        <v>131</v>
      </c>
      <c r="G1126" s="157" t="s">
        <v>1376</v>
      </c>
      <c r="H1126" s="157">
        <v>3628</v>
      </c>
      <c r="I1126" s="157">
        <v>2011</v>
      </c>
      <c r="J1126" s="157" t="s">
        <v>5</v>
      </c>
    </row>
    <row r="1127" spans="1:10">
      <c r="A1127" s="166" t="str">
        <f t="shared" si="77"/>
        <v>Seychelles, Energy</v>
      </c>
      <c r="B1127" s="154" t="str">
        <f t="shared" si="79"/>
        <v>SC</v>
      </c>
      <c r="C1127" s="154" t="str">
        <f t="shared" si="79"/>
        <v>690</v>
      </c>
      <c r="D1127" s="155" t="str">
        <f t="shared" si="79"/>
        <v>Seychelles</v>
      </c>
      <c r="E1127" s="154" t="s">
        <v>642</v>
      </c>
      <c r="F1127" s="157">
        <v>127</v>
      </c>
      <c r="G1127" s="157" t="s">
        <v>1376</v>
      </c>
      <c r="H1127" s="157">
        <v>3344</v>
      </c>
      <c r="I1127" s="157">
        <v>2011</v>
      </c>
      <c r="J1127" s="157" t="s">
        <v>6</v>
      </c>
    </row>
    <row r="1128" spans="1:10">
      <c r="A1128" s="166" t="str">
        <f t="shared" si="77"/>
        <v>Serbia, Energy</v>
      </c>
      <c r="B1128" s="154" t="str">
        <f t="shared" si="79"/>
        <v>RS</v>
      </c>
      <c r="C1128" s="154" t="str">
        <f t="shared" si="79"/>
        <v>688</v>
      </c>
      <c r="D1128" s="155" t="str">
        <f t="shared" si="79"/>
        <v>Serbia</v>
      </c>
      <c r="E1128" s="154" t="s">
        <v>642</v>
      </c>
      <c r="F1128" s="157">
        <v>142</v>
      </c>
      <c r="G1128" s="157" t="s">
        <v>1376</v>
      </c>
      <c r="H1128" s="157">
        <v>4474</v>
      </c>
      <c r="I1128" s="157">
        <v>2011</v>
      </c>
      <c r="J1128" s="157" t="s">
        <v>5</v>
      </c>
    </row>
    <row r="1129" spans="1:10">
      <c r="A1129" s="166" t="str">
        <f t="shared" si="77"/>
        <v>Saudi Arabia, Energy</v>
      </c>
      <c r="B1129" s="154" t="str">
        <f t="shared" si="79"/>
        <v>SA</v>
      </c>
      <c r="C1129" s="154" t="str">
        <f t="shared" si="79"/>
        <v>682</v>
      </c>
      <c r="D1129" s="155" t="str">
        <f t="shared" si="79"/>
        <v>Saudi Arabia</v>
      </c>
      <c r="E1129" s="154" t="s">
        <v>642</v>
      </c>
      <c r="F1129" s="157">
        <v>174</v>
      </c>
      <c r="G1129" s="157" t="s">
        <v>1376</v>
      </c>
      <c r="H1129" s="157">
        <v>8161</v>
      </c>
      <c r="I1129" s="157">
        <v>2011</v>
      </c>
      <c r="J1129" s="157" t="s">
        <v>5</v>
      </c>
    </row>
    <row r="1130" spans="1:10">
      <c r="A1130" s="166" t="str">
        <f t="shared" si="77"/>
        <v>Oman, Energy</v>
      </c>
      <c r="B1130" s="154" t="str">
        <f t="shared" si="79"/>
        <v>OM</v>
      </c>
      <c r="C1130" s="154" t="str">
        <f t="shared" si="79"/>
        <v>512</v>
      </c>
      <c r="D1130" s="155" t="str">
        <f t="shared" si="79"/>
        <v>Oman</v>
      </c>
      <c r="E1130" s="154" t="s">
        <v>642</v>
      </c>
      <c r="F1130" s="157">
        <v>161</v>
      </c>
      <c r="G1130" s="157" t="s">
        <v>1376</v>
      </c>
      <c r="H1130" s="157">
        <v>6292</v>
      </c>
      <c r="I1130" s="157">
        <v>2011</v>
      </c>
      <c r="J1130" s="157" t="s">
        <v>5</v>
      </c>
    </row>
    <row r="1131" spans="1:10">
      <c r="A1131" s="166" t="str">
        <f t="shared" si="77"/>
        <v>Saint Lucia, Energy</v>
      </c>
      <c r="B1131" s="154" t="str">
        <f t="shared" si="79"/>
        <v>LC</v>
      </c>
      <c r="C1131" s="154" t="str">
        <f t="shared" si="79"/>
        <v>662</v>
      </c>
      <c r="D1131" s="155" t="str">
        <f t="shared" si="79"/>
        <v>Saint Lucia</v>
      </c>
      <c r="E1131" s="154" t="s">
        <v>642</v>
      </c>
      <c r="F1131" s="157">
        <v>106</v>
      </c>
      <c r="G1131" s="157" t="s">
        <v>1376</v>
      </c>
      <c r="H1131" s="157">
        <v>2090</v>
      </c>
      <c r="I1131" s="157">
        <v>2011</v>
      </c>
      <c r="J1131" s="157" t="s">
        <v>6</v>
      </c>
    </row>
    <row r="1132" spans="1:10">
      <c r="A1132" s="166" t="str">
        <f t="shared" si="77"/>
        <v>Dominica, Energy</v>
      </c>
      <c r="B1132" s="154" t="str">
        <f t="shared" si="79"/>
        <v>DM</v>
      </c>
      <c r="C1132" s="154" t="str">
        <f t="shared" si="79"/>
        <v>212</v>
      </c>
      <c r="D1132" s="155" t="str">
        <f t="shared" si="79"/>
        <v>Dominica</v>
      </c>
      <c r="E1132" s="154" t="s">
        <v>642</v>
      </c>
      <c r="F1132" s="157">
        <v>108</v>
      </c>
      <c r="G1132" s="157" t="s">
        <v>1376</v>
      </c>
      <c r="H1132" s="157">
        <v>2183</v>
      </c>
      <c r="I1132" s="157">
        <v>2011</v>
      </c>
      <c r="J1132" s="157" t="s">
        <v>6</v>
      </c>
    </row>
    <row r="1133" spans="1:10">
      <c r="A1133" s="166" t="str">
        <f t="shared" si="77"/>
        <v>Montenegro, Energy</v>
      </c>
      <c r="B1133" s="154" t="str">
        <f t="shared" ref="B1133:D1148" si="80">B933</f>
        <v>ME</v>
      </c>
      <c r="C1133" s="154" t="str">
        <f t="shared" si="80"/>
        <v>499</v>
      </c>
      <c r="D1133" s="155" t="str">
        <f t="shared" si="80"/>
        <v>Montenegro</v>
      </c>
      <c r="E1133" s="154" t="s">
        <v>642</v>
      </c>
      <c r="F1133" s="157">
        <v>155</v>
      </c>
      <c r="G1133" s="157" t="s">
        <v>1376</v>
      </c>
      <c r="H1133" s="157">
        <v>5747</v>
      </c>
      <c r="I1133" s="157">
        <v>2011</v>
      </c>
      <c r="J1133" s="157" t="s">
        <v>5</v>
      </c>
    </row>
    <row r="1134" spans="1:10">
      <c r="A1134" s="166" t="str">
        <f t="shared" si="77"/>
        <v>Brazil, Energy</v>
      </c>
      <c r="B1134" s="154" t="str">
        <f t="shared" si="80"/>
        <v>BR</v>
      </c>
      <c r="C1134" s="154" t="str">
        <f t="shared" si="80"/>
        <v>076</v>
      </c>
      <c r="D1134" s="155" t="str">
        <f t="shared" si="80"/>
        <v>Brazil</v>
      </c>
      <c r="E1134" s="154" t="s">
        <v>642</v>
      </c>
      <c r="F1134" s="157">
        <v>114</v>
      </c>
      <c r="G1134" s="157" t="s">
        <v>1376</v>
      </c>
      <c r="H1134" s="157">
        <v>2438</v>
      </c>
      <c r="I1134" s="157">
        <v>2011</v>
      </c>
      <c r="J1134" s="157" t="s">
        <v>5</v>
      </c>
    </row>
    <row r="1135" spans="1:10">
      <c r="A1135" s="166" t="str">
        <f t="shared" si="77"/>
        <v>Panama, Energy</v>
      </c>
      <c r="B1135" s="154" t="str">
        <f t="shared" si="80"/>
        <v>PA</v>
      </c>
      <c r="C1135" s="154" t="str">
        <f t="shared" si="80"/>
        <v>591</v>
      </c>
      <c r="D1135" s="155" t="str">
        <f t="shared" si="80"/>
        <v>Panama</v>
      </c>
      <c r="E1135" s="154" t="s">
        <v>642</v>
      </c>
      <c r="F1135" s="157">
        <v>101</v>
      </c>
      <c r="G1135" s="157" t="s">
        <v>1376</v>
      </c>
      <c r="H1135" s="157">
        <v>1829</v>
      </c>
      <c r="I1135" s="157">
        <v>2011</v>
      </c>
      <c r="J1135" s="157" t="s">
        <v>5</v>
      </c>
    </row>
    <row r="1136" spans="1:10">
      <c r="A1136" s="166" t="str">
        <f t="shared" si="77"/>
        <v>Argentina, Energy</v>
      </c>
      <c r="B1136" s="154" t="str">
        <f t="shared" si="80"/>
        <v>AR</v>
      </c>
      <c r="C1136" s="154" t="str">
        <f t="shared" si="80"/>
        <v>032</v>
      </c>
      <c r="D1136" s="155" t="str">
        <f t="shared" si="80"/>
        <v>Argentina</v>
      </c>
      <c r="E1136" s="154" t="s">
        <v>642</v>
      </c>
      <c r="F1136" s="157">
        <v>120</v>
      </c>
      <c r="G1136" s="157" t="s">
        <v>1376</v>
      </c>
      <c r="H1136" s="157">
        <v>2967</v>
      </c>
      <c r="I1136" s="157">
        <v>2011</v>
      </c>
      <c r="J1136" s="157" t="s">
        <v>5</v>
      </c>
    </row>
    <row r="1137" spans="1:10">
      <c r="A1137" s="166" t="str">
        <f t="shared" si="77"/>
        <v>Romania, Energy</v>
      </c>
      <c r="B1137" s="154" t="str">
        <f t="shared" si="80"/>
        <v>RO</v>
      </c>
      <c r="C1137" s="154" t="str">
        <f t="shared" si="80"/>
        <v>642</v>
      </c>
      <c r="D1137" s="155" t="str">
        <f t="shared" si="80"/>
        <v>Romania</v>
      </c>
      <c r="E1137" s="154" t="s">
        <v>642</v>
      </c>
      <c r="F1137" s="157">
        <v>116</v>
      </c>
      <c r="G1137" s="157" t="s">
        <v>1376</v>
      </c>
      <c r="H1137" s="157">
        <v>2486</v>
      </c>
      <c r="I1137" s="157">
        <v>2011</v>
      </c>
      <c r="J1137" s="157" t="s">
        <v>5</v>
      </c>
    </row>
    <row r="1138" spans="1:10">
      <c r="A1138" s="166" t="str">
        <f t="shared" si="77"/>
        <v>Bahrain, Energy</v>
      </c>
      <c r="B1138" s="154" t="str">
        <f t="shared" si="80"/>
        <v>BH</v>
      </c>
      <c r="C1138" s="154" t="str">
        <f t="shared" si="80"/>
        <v>048</v>
      </c>
      <c r="D1138" s="155" t="str">
        <f t="shared" si="80"/>
        <v>Bahrain</v>
      </c>
      <c r="E1138" s="154" t="s">
        <v>642</v>
      </c>
      <c r="F1138" s="157">
        <v>183</v>
      </c>
      <c r="G1138" s="157" t="s">
        <v>1376</v>
      </c>
      <c r="H1138" s="157">
        <v>10018</v>
      </c>
      <c r="I1138" s="157">
        <v>2011</v>
      </c>
      <c r="J1138" s="157" t="s">
        <v>5</v>
      </c>
    </row>
    <row r="1139" spans="1:10">
      <c r="A1139" s="166" t="str">
        <f t="shared" si="77"/>
        <v>Palau, Energy</v>
      </c>
      <c r="B1139" s="154" t="str">
        <f t="shared" si="80"/>
        <v>PW</v>
      </c>
      <c r="C1139" s="154" t="str">
        <f t="shared" si="80"/>
        <v>585</v>
      </c>
      <c r="D1139" s="155" t="str">
        <f t="shared" si="80"/>
        <v>Palau</v>
      </c>
      <c r="E1139" s="154" t="s">
        <v>642</v>
      </c>
      <c r="F1139" s="157">
        <v>122</v>
      </c>
      <c r="G1139" s="157" t="s">
        <v>1376</v>
      </c>
      <c r="H1139" s="157">
        <v>3184</v>
      </c>
      <c r="I1139" s="157">
        <v>2011</v>
      </c>
      <c r="J1139" s="157" t="s">
        <v>6</v>
      </c>
    </row>
    <row r="1140" spans="1:10">
      <c r="A1140" s="166" t="str">
        <f t="shared" si="77"/>
        <v>Saint Kitts and Nevis, Energy</v>
      </c>
      <c r="B1140" s="154" t="str">
        <f t="shared" si="80"/>
        <v>KN</v>
      </c>
      <c r="C1140" s="154" t="str">
        <f t="shared" si="80"/>
        <v>659</v>
      </c>
      <c r="D1140" s="155" t="str">
        <f t="shared" si="80"/>
        <v>Saint Kitts and Nevis</v>
      </c>
      <c r="E1140" s="154" t="s">
        <v>642</v>
      </c>
      <c r="F1140" s="157">
        <v>121</v>
      </c>
      <c r="G1140" s="157" t="s">
        <v>1376</v>
      </c>
      <c r="H1140" s="157">
        <v>3099</v>
      </c>
      <c r="I1140" s="157">
        <v>2011</v>
      </c>
      <c r="J1140" s="157" t="s">
        <v>6</v>
      </c>
    </row>
    <row r="1141" spans="1:10">
      <c r="A1141" s="166" t="str">
        <f t="shared" si="77"/>
        <v>Antigua and Barbuda, Energy</v>
      </c>
      <c r="B1141" s="154" t="str">
        <f t="shared" si="80"/>
        <v>AG</v>
      </c>
      <c r="C1141" s="154" t="str">
        <f t="shared" si="80"/>
        <v>028</v>
      </c>
      <c r="D1141" s="155" t="str">
        <f t="shared" si="80"/>
        <v>Antigua and Barbuda</v>
      </c>
      <c r="E1141" s="154" t="s">
        <v>642</v>
      </c>
      <c r="F1141" s="157">
        <v>132</v>
      </c>
      <c r="G1141" s="157" t="s">
        <v>1376</v>
      </c>
      <c r="H1141" s="157">
        <v>3636</v>
      </c>
      <c r="I1141" s="157">
        <v>2011</v>
      </c>
      <c r="J1141" s="157" t="s">
        <v>6</v>
      </c>
    </row>
    <row r="1142" spans="1:10">
      <c r="A1142" s="166" t="str">
        <f t="shared" si="77"/>
        <v>Croatia, Energy</v>
      </c>
      <c r="B1142" s="154" t="str">
        <f t="shared" si="80"/>
        <v>HR</v>
      </c>
      <c r="C1142" s="154" t="str">
        <f t="shared" si="80"/>
        <v>191</v>
      </c>
      <c r="D1142" s="155" t="str">
        <f t="shared" si="80"/>
        <v>Croatia</v>
      </c>
      <c r="E1142" s="154" t="s">
        <v>642</v>
      </c>
      <c r="F1142" s="157">
        <v>137</v>
      </c>
      <c r="G1142" s="157" t="s">
        <v>1376</v>
      </c>
      <c r="H1142" s="157">
        <v>3901</v>
      </c>
      <c r="I1142" s="157">
        <v>2011</v>
      </c>
      <c r="J1142" s="157" t="s">
        <v>5</v>
      </c>
    </row>
    <row r="1143" spans="1:10">
      <c r="A1143" s="166" t="str">
        <f t="shared" si="77"/>
        <v>Mauritius, Energy</v>
      </c>
      <c r="B1143" s="154" t="str">
        <f t="shared" si="80"/>
        <v>MU</v>
      </c>
      <c r="C1143" s="154" t="str">
        <f t="shared" si="80"/>
        <v>480</v>
      </c>
      <c r="D1143" s="155" t="str">
        <f t="shared" si="80"/>
        <v>Mauritius</v>
      </c>
      <c r="E1143" s="154" t="s">
        <v>642</v>
      </c>
      <c r="F1143" s="157">
        <v>112</v>
      </c>
      <c r="G1143" s="157" t="s">
        <v>1376</v>
      </c>
      <c r="H1143" s="157">
        <v>2310</v>
      </c>
      <c r="I1143" s="157">
        <v>2011</v>
      </c>
      <c r="J1143" s="157" t="s">
        <v>6</v>
      </c>
    </row>
    <row r="1144" spans="1:10">
      <c r="A1144" s="166" t="str">
        <f t="shared" si="77"/>
        <v>Thailand, Energy</v>
      </c>
      <c r="B1144" s="154" t="str">
        <f t="shared" si="80"/>
        <v>TH</v>
      </c>
      <c r="C1144" s="154" t="str">
        <f t="shared" si="80"/>
        <v>764</v>
      </c>
      <c r="D1144" s="155" t="str">
        <f t="shared" si="80"/>
        <v>Thailand</v>
      </c>
      <c r="E1144" s="154" t="s">
        <v>642</v>
      </c>
      <c r="F1144" s="157">
        <v>113</v>
      </c>
      <c r="G1144" s="157" t="s">
        <v>1376</v>
      </c>
      <c r="H1144" s="157">
        <v>2316</v>
      </c>
      <c r="I1144" s="157">
        <v>2011</v>
      </c>
      <c r="J1144" s="157" t="s">
        <v>5</v>
      </c>
    </row>
    <row r="1145" spans="1:10">
      <c r="A1145" s="166" t="str">
        <f t="shared" si="77"/>
        <v>Bulgaria, Energy</v>
      </c>
      <c r="B1145" s="154" t="str">
        <f t="shared" si="80"/>
        <v>BG</v>
      </c>
      <c r="C1145" s="154" t="str">
        <f t="shared" si="80"/>
        <v>100</v>
      </c>
      <c r="D1145" s="155" t="str">
        <f t="shared" si="80"/>
        <v>Bulgaria</v>
      </c>
      <c r="E1145" s="154" t="s">
        <v>642</v>
      </c>
      <c r="F1145" s="157">
        <v>147</v>
      </c>
      <c r="G1145" s="157" t="s">
        <v>1376</v>
      </c>
      <c r="H1145" s="157">
        <v>4864</v>
      </c>
      <c r="I1145" s="157">
        <v>2011</v>
      </c>
      <c r="J1145" s="157" t="s">
        <v>5</v>
      </c>
    </row>
    <row r="1146" spans="1:10">
      <c r="A1146" s="166" t="str">
        <f t="shared" si="77"/>
        <v>Trinidad and Tobago, Energy</v>
      </c>
      <c r="B1146" s="154" t="str">
        <f t="shared" si="80"/>
        <v>TT</v>
      </c>
      <c r="C1146" s="154" t="str">
        <f t="shared" si="80"/>
        <v>780</v>
      </c>
      <c r="D1146" s="155" t="str">
        <f t="shared" si="80"/>
        <v>Trinidad and Tobago</v>
      </c>
      <c r="E1146" s="154" t="s">
        <v>642</v>
      </c>
      <c r="F1146" s="157">
        <v>162</v>
      </c>
      <c r="G1146" s="157" t="s">
        <v>1376</v>
      </c>
      <c r="H1146" s="157">
        <v>6332</v>
      </c>
      <c r="I1146" s="157">
        <v>2011</v>
      </c>
      <c r="J1146" s="157" t="s">
        <v>5</v>
      </c>
    </row>
    <row r="1147" spans="1:10">
      <c r="A1147" s="166" t="str">
        <f t="shared" si="77"/>
        <v>Lithuania, Energy</v>
      </c>
      <c r="B1147" s="154" t="str">
        <f t="shared" si="80"/>
        <v>LT</v>
      </c>
      <c r="C1147" s="154" t="str">
        <f t="shared" si="80"/>
        <v>440</v>
      </c>
      <c r="D1147" s="155" t="str">
        <f t="shared" si="80"/>
        <v>Lithuania</v>
      </c>
      <c r="E1147" s="154" t="s">
        <v>642</v>
      </c>
      <c r="F1147" s="157">
        <v>129</v>
      </c>
      <c r="G1147" s="157" t="s">
        <v>1376</v>
      </c>
      <c r="H1147" s="157">
        <v>3528</v>
      </c>
      <c r="I1147" s="157">
        <v>2011</v>
      </c>
      <c r="J1147" s="157" t="s">
        <v>5</v>
      </c>
    </row>
    <row r="1148" spans="1:10">
      <c r="A1148" s="166" t="str">
        <f t="shared" si="77"/>
        <v>Kuwait, Energy</v>
      </c>
      <c r="B1148" s="154" t="str">
        <f t="shared" si="80"/>
        <v>KW</v>
      </c>
      <c r="C1148" s="154" t="str">
        <f t="shared" si="80"/>
        <v>414</v>
      </c>
      <c r="D1148" s="155" t="str">
        <f t="shared" si="80"/>
        <v>Kuwait</v>
      </c>
      <c r="E1148" s="154" t="s">
        <v>642</v>
      </c>
      <c r="F1148" s="157">
        <v>194</v>
      </c>
      <c r="G1148" s="157" t="s">
        <v>1376</v>
      </c>
      <c r="H1148" s="157">
        <v>16122</v>
      </c>
      <c r="I1148" s="157">
        <v>2011</v>
      </c>
      <c r="J1148" s="157" t="s">
        <v>5</v>
      </c>
    </row>
    <row r="1149" spans="1:10">
      <c r="A1149" s="166" t="str">
        <f t="shared" si="77"/>
        <v>Barbados, Energy</v>
      </c>
      <c r="B1149" s="154" t="str">
        <f t="shared" ref="B1149:D1164" si="81">B949</f>
        <v>BB</v>
      </c>
      <c r="C1149" s="154" t="str">
        <f t="shared" si="81"/>
        <v>052</v>
      </c>
      <c r="D1149" s="155" t="str">
        <f t="shared" si="81"/>
        <v>Barbados</v>
      </c>
      <c r="E1149" s="154" t="s">
        <v>642</v>
      </c>
      <c r="F1149" s="157">
        <v>139</v>
      </c>
      <c r="G1149" s="157" t="s">
        <v>1376</v>
      </c>
      <c r="H1149" s="157">
        <v>4108</v>
      </c>
      <c r="I1149" s="157">
        <v>2011</v>
      </c>
      <c r="J1149" s="157" t="s">
        <v>6</v>
      </c>
    </row>
    <row r="1150" spans="1:10">
      <c r="A1150" s="166" t="str">
        <f t="shared" si="77"/>
        <v>Bahamas, Energy</v>
      </c>
      <c r="B1150" s="154" t="str">
        <f t="shared" si="81"/>
        <v>BS</v>
      </c>
      <c r="C1150" s="154" t="str">
        <f t="shared" si="81"/>
        <v>044</v>
      </c>
      <c r="D1150" s="155" t="str">
        <f t="shared" si="81"/>
        <v>Bahamas</v>
      </c>
      <c r="E1150" s="154" t="s">
        <v>642</v>
      </c>
      <c r="F1150" s="157">
        <v>156</v>
      </c>
      <c r="G1150" s="157" t="s">
        <v>1376</v>
      </c>
      <c r="H1150" s="157">
        <v>6017</v>
      </c>
      <c r="I1150" s="157">
        <v>2011</v>
      </c>
      <c r="J1150" s="157" t="s">
        <v>6</v>
      </c>
    </row>
    <row r="1151" spans="1:10">
      <c r="A1151" s="166" t="str">
        <f t="shared" si="77"/>
        <v>Costa Rica, Energy</v>
      </c>
      <c r="B1151" s="154" t="str">
        <f t="shared" si="81"/>
        <v>CR</v>
      </c>
      <c r="C1151" s="154" t="str">
        <f t="shared" si="81"/>
        <v>188</v>
      </c>
      <c r="D1151" s="155" t="str">
        <f t="shared" si="81"/>
        <v>Costa Rica</v>
      </c>
      <c r="E1151" s="154" t="s">
        <v>642</v>
      </c>
      <c r="F1151" s="157">
        <v>102</v>
      </c>
      <c r="G1151" s="157" t="s">
        <v>1376</v>
      </c>
      <c r="H1151" s="157">
        <v>1844</v>
      </c>
      <c r="I1151" s="157">
        <v>2011</v>
      </c>
      <c r="J1151" s="157" t="s">
        <v>5</v>
      </c>
    </row>
    <row r="1152" spans="1:10">
      <c r="A1152" s="166" t="str">
        <f t="shared" si="77"/>
        <v>Malaysia, Energy</v>
      </c>
      <c r="B1152" s="154" t="str">
        <f t="shared" si="81"/>
        <v>MY</v>
      </c>
      <c r="C1152" s="154" t="str">
        <f t="shared" si="81"/>
        <v>458</v>
      </c>
      <c r="D1152" s="155" t="str">
        <f t="shared" si="81"/>
        <v>Malaysia</v>
      </c>
      <c r="E1152" s="154" t="s">
        <v>642</v>
      </c>
      <c r="F1152" s="157">
        <v>140</v>
      </c>
      <c r="G1152" s="157" t="s">
        <v>1376</v>
      </c>
      <c r="H1152" s="157">
        <v>4246</v>
      </c>
      <c r="I1152" s="157">
        <v>2011</v>
      </c>
      <c r="J1152" s="157" t="s">
        <v>5</v>
      </c>
    </row>
    <row r="1153" spans="1:10">
      <c r="A1153" s="166" t="str">
        <f t="shared" si="77"/>
        <v>Brunei Darussalam, Energy</v>
      </c>
      <c r="B1153" s="154" t="str">
        <f t="shared" si="81"/>
        <v>BN</v>
      </c>
      <c r="C1153" s="154" t="str">
        <f t="shared" si="81"/>
        <v>096</v>
      </c>
      <c r="D1153" s="155" t="str">
        <f t="shared" si="81"/>
        <v>Brunei Darussalam</v>
      </c>
      <c r="E1153" s="154" t="s">
        <v>642</v>
      </c>
      <c r="F1153" s="157">
        <v>177</v>
      </c>
      <c r="G1153" s="157" t="s">
        <v>1376</v>
      </c>
      <c r="H1153" s="157">
        <v>8507</v>
      </c>
      <c r="I1153" s="157">
        <v>2011</v>
      </c>
      <c r="J1153" s="157" t="s">
        <v>5</v>
      </c>
    </row>
    <row r="1154" spans="1:10">
      <c r="A1154" s="166" t="str">
        <f t="shared" si="77"/>
        <v>Latvia, Energy</v>
      </c>
      <c r="B1154" s="154" t="str">
        <f t="shared" si="81"/>
        <v>LV</v>
      </c>
      <c r="C1154" s="154" t="str">
        <f t="shared" si="81"/>
        <v>428</v>
      </c>
      <c r="D1154" s="155" t="str">
        <f t="shared" si="81"/>
        <v>Latvia</v>
      </c>
      <c r="E1154" s="154" t="s">
        <v>642</v>
      </c>
      <c r="F1154" s="157">
        <v>124</v>
      </c>
      <c r="G1154" s="157" t="s">
        <v>1376</v>
      </c>
      <c r="H1154" s="157">
        <v>3266</v>
      </c>
      <c r="I1154" s="157">
        <v>2011</v>
      </c>
      <c r="J1154" s="157" t="s">
        <v>5</v>
      </c>
    </row>
    <row r="1155" spans="1:10">
      <c r="A1155" s="166" t="str">
        <f t="shared" si="77"/>
        <v>Estonia, Energy</v>
      </c>
      <c r="B1155" s="154" t="str">
        <f t="shared" si="81"/>
        <v>EE</v>
      </c>
      <c r="C1155" s="154" t="str">
        <f t="shared" si="81"/>
        <v>233</v>
      </c>
      <c r="D1155" s="155" t="str">
        <f t="shared" si="81"/>
        <v>Estonia</v>
      </c>
      <c r="E1155" s="154" t="s">
        <v>642</v>
      </c>
      <c r="F1155" s="157">
        <v>159</v>
      </c>
      <c r="G1155" s="157" t="s">
        <v>1376</v>
      </c>
      <c r="H1155" s="157">
        <v>6256</v>
      </c>
      <c r="I1155" s="157">
        <v>2011</v>
      </c>
      <c r="J1155" s="157" t="s">
        <v>5</v>
      </c>
    </row>
    <row r="1156" spans="1:10">
      <c r="A1156" s="166" t="str">
        <f t="shared" si="77"/>
        <v>Hungary, Energy</v>
      </c>
      <c r="B1156" s="154" t="str">
        <f t="shared" si="81"/>
        <v>HU</v>
      </c>
      <c r="C1156" s="154" t="str">
        <f t="shared" si="81"/>
        <v>348</v>
      </c>
      <c r="D1156" s="155" t="str">
        <f t="shared" si="81"/>
        <v>Hungary</v>
      </c>
      <c r="E1156" s="154" t="s">
        <v>642</v>
      </c>
      <c r="F1156" s="157">
        <v>136</v>
      </c>
      <c r="G1156" s="157" t="s">
        <v>1376</v>
      </c>
      <c r="H1156" s="157">
        <v>3895</v>
      </c>
      <c r="I1156" s="157">
        <v>2011</v>
      </c>
      <c r="J1156" s="157" t="s">
        <v>5</v>
      </c>
    </row>
    <row r="1157" spans="1:10">
      <c r="A1157" s="166" t="str">
        <f t="shared" si="77"/>
        <v>Qatar, Energy</v>
      </c>
      <c r="B1157" s="154" t="str">
        <f t="shared" si="81"/>
        <v>QA</v>
      </c>
      <c r="C1157" s="154" t="str">
        <f t="shared" si="81"/>
        <v>634</v>
      </c>
      <c r="D1157" s="155" t="str">
        <f t="shared" si="81"/>
        <v>Qatar</v>
      </c>
      <c r="E1157" s="154" t="s">
        <v>642</v>
      </c>
      <c r="F1157" s="157">
        <v>193</v>
      </c>
      <c r="G1157" s="157" t="s">
        <v>1376</v>
      </c>
      <c r="H1157" s="157">
        <v>15755</v>
      </c>
      <c r="I1157" s="157">
        <v>2011</v>
      </c>
      <c r="J1157" s="157" t="s">
        <v>5</v>
      </c>
    </row>
    <row r="1158" spans="1:10">
      <c r="A1158" s="166" t="str">
        <f t="shared" ref="A1158:A1221" si="82">D1158&amp;", "&amp;E1158</f>
        <v>Greece, Energy</v>
      </c>
      <c r="B1158" s="154" t="str">
        <f t="shared" si="81"/>
        <v>GR</v>
      </c>
      <c r="C1158" s="154" t="str">
        <f t="shared" si="81"/>
        <v>300</v>
      </c>
      <c r="D1158" s="155" t="str">
        <f t="shared" si="81"/>
        <v>Greece</v>
      </c>
      <c r="E1158" s="154" t="s">
        <v>642</v>
      </c>
      <c r="F1158" s="157">
        <v>149</v>
      </c>
      <c r="G1158" s="157" t="s">
        <v>1376</v>
      </c>
      <c r="H1158" s="157">
        <v>5296</v>
      </c>
      <c r="I1158" s="157">
        <v>2011</v>
      </c>
      <c r="J1158" s="157" t="s">
        <v>5</v>
      </c>
    </row>
    <row r="1159" spans="1:10">
      <c r="A1159" s="166" t="str">
        <f t="shared" si="82"/>
        <v>United Arab Emirates, Energy</v>
      </c>
      <c r="B1159" s="154" t="str">
        <f t="shared" si="81"/>
        <v>AE</v>
      </c>
      <c r="C1159" s="154" t="str">
        <f t="shared" si="81"/>
        <v>784</v>
      </c>
      <c r="D1159" s="155" t="str">
        <f t="shared" si="81"/>
        <v>United Arab Emirates</v>
      </c>
      <c r="E1159" s="154" t="s">
        <v>642</v>
      </c>
      <c r="F1159" s="157">
        <v>181</v>
      </c>
      <c r="G1159" s="157" t="s">
        <v>1376</v>
      </c>
      <c r="H1159" s="157">
        <v>9389</v>
      </c>
      <c r="I1159" s="157">
        <v>2011</v>
      </c>
      <c r="J1159" s="157" t="s">
        <v>5</v>
      </c>
    </row>
    <row r="1160" spans="1:10">
      <c r="A1160" s="166" t="str">
        <f t="shared" si="82"/>
        <v>Uruguay, Energy</v>
      </c>
      <c r="B1160" s="154" t="str">
        <f t="shared" si="81"/>
        <v>UY</v>
      </c>
      <c r="C1160" s="154" t="str">
        <f t="shared" si="81"/>
        <v>858</v>
      </c>
      <c r="D1160" s="155" t="str">
        <f t="shared" si="81"/>
        <v>Uruguay</v>
      </c>
      <c r="E1160" s="154" t="s">
        <v>642</v>
      </c>
      <c r="F1160" s="157">
        <v>119</v>
      </c>
      <c r="G1160" s="157" t="s">
        <v>1376</v>
      </c>
      <c r="H1160" s="157">
        <v>2810</v>
      </c>
      <c r="I1160" s="157">
        <v>2011</v>
      </c>
      <c r="J1160" s="157" t="s">
        <v>5</v>
      </c>
    </row>
    <row r="1161" spans="1:10">
      <c r="A1161" s="166" t="str">
        <f t="shared" si="82"/>
        <v>Aruba, Energy</v>
      </c>
      <c r="B1161" s="154" t="str">
        <f t="shared" si="81"/>
        <v>AW</v>
      </c>
      <c r="C1161" s="154" t="str">
        <f t="shared" si="81"/>
        <v>533</v>
      </c>
      <c r="D1161" s="155" t="str">
        <f t="shared" si="81"/>
        <v>Aruba</v>
      </c>
      <c r="E1161" s="154" t="s">
        <v>642</v>
      </c>
      <c r="F1161" s="157">
        <v>157</v>
      </c>
      <c r="G1161" s="157" t="s">
        <v>1376</v>
      </c>
      <c r="H1161" s="157">
        <v>6108</v>
      </c>
      <c r="I1161" s="157">
        <v>2011</v>
      </c>
      <c r="J1161" s="157" t="s">
        <v>6</v>
      </c>
    </row>
    <row r="1162" spans="1:10">
      <c r="A1162" s="166" t="str">
        <f t="shared" si="82"/>
        <v>Slovakia, Energy</v>
      </c>
      <c r="B1162" s="154" t="str">
        <f t="shared" si="81"/>
        <v>SK</v>
      </c>
      <c r="C1162" s="154" t="str">
        <f t="shared" si="81"/>
        <v>703</v>
      </c>
      <c r="D1162" s="155" t="str">
        <f t="shared" si="81"/>
        <v>Slovakia</v>
      </c>
      <c r="E1162" s="154" t="s">
        <v>642</v>
      </c>
      <c r="F1162" s="157">
        <v>150</v>
      </c>
      <c r="G1162" s="157" t="s">
        <v>1376</v>
      </c>
      <c r="H1162" s="157">
        <v>5348</v>
      </c>
      <c r="I1162" s="157">
        <v>2011</v>
      </c>
      <c r="J1162" s="157" t="s">
        <v>5</v>
      </c>
    </row>
    <row r="1163" spans="1:10">
      <c r="A1163" s="166" t="str">
        <f t="shared" si="82"/>
        <v>Poland, Energy</v>
      </c>
      <c r="B1163" s="154" t="str">
        <f t="shared" si="81"/>
        <v>PL</v>
      </c>
      <c r="C1163" s="154" t="str">
        <f t="shared" si="81"/>
        <v>616</v>
      </c>
      <c r="D1163" s="155" t="str">
        <f t="shared" si="81"/>
        <v>Poland</v>
      </c>
      <c r="E1163" s="154" t="s">
        <v>642</v>
      </c>
      <c r="F1163" s="157">
        <v>134</v>
      </c>
      <c r="G1163" s="157" t="s">
        <v>1376</v>
      </c>
      <c r="H1163" s="157">
        <v>3832</v>
      </c>
      <c r="I1163" s="157">
        <v>2011</v>
      </c>
      <c r="J1163" s="157" t="s">
        <v>5</v>
      </c>
    </row>
    <row r="1164" spans="1:10">
      <c r="A1164" s="166" t="str">
        <f t="shared" si="82"/>
        <v>French Polynesia, Energy</v>
      </c>
      <c r="B1164" s="154" t="str">
        <f t="shared" si="81"/>
        <v>PF</v>
      </c>
      <c r="C1164" s="154" t="str">
        <f t="shared" si="81"/>
        <v>258</v>
      </c>
      <c r="D1164" s="155" t="str">
        <f t="shared" si="81"/>
        <v>French Polynesia</v>
      </c>
      <c r="E1164" s="154" t="s">
        <v>642</v>
      </c>
      <c r="F1164" s="157">
        <v>164</v>
      </c>
      <c r="G1164" s="157" t="s">
        <v>1376</v>
      </c>
      <c r="H1164" s="157">
        <v>6529</v>
      </c>
      <c r="I1164" s="157">
        <v>2011</v>
      </c>
      <c r="J1164" s="157" t="s">
        <v>6</v>
      </c>
    </row>
    <row r="1165" spans="1:10">
      <c r="A1165" s="166" t="str">
        <f t="shared" si="82"/>
        <v>Malta, Energy</v>
      </c>
      <c r="B1165" s="154" t="str">
        <f t="shared" ref="B1165:D1180" si="83">B965</f>
        <v>MT</v>
      </c>
      <c r="C1165" s="154" t="str">
        <f t="shared" si="83"/>
        <v>470</v>
      </c>
      <c r="D1165" s="155" t="str">
        <f t="shared" si="83"/>
        <v>Malta</v>
      </c>
      <c r="E1165" s="154" t="s">
        <v>642</v>
      </c>
      <c r="F1165" s="157">
        <v>144</v>
      </c>
      <c r="G1165" s="157" t="s">
        <v>1376</v>
      </c>
      <c r="H1165" s="157">
        <v>4685</v>
      </c>
      <c r="I1165" s="157">
        <v>2011</v>
      </c>
      <c r="J1165" s="157" t="s">
        <v>5</v>
      </c>
    </row>
    <row r="1166" spans="1:10">
      <c r="A1166" s="166" t="str">
        <f t="shared" si="82"/>
        <v>Chile, Energy</v>
      </c>
      <c r="B1166" s="154" t="str">
        <f t="shared" si="83"/>
        <v>CL</v>
      </c>
      <c r="C1166" s="154" t="str">
        <f t="shared" si="83"/>
        <v>152</v>
      </c>
      <c r="D1166" s="155" t="str">
        <f t="shared" si="83"/>
        <v>Chile</v>
      </c>
      <c r="E1166" s="154" t="s">
        <v>642</v>
      </c>
      <c r="F1166" s="157">
        <v>130</v>
      </c>
      <c r="G1166" s="157" t="s">
        <v>1376</v>
      </c>
      <c r="H1166" s="157">
        <v>3568</v>
      </c>
      <c r="I1166" s="157">
        <v>2011</v>
      </c>
      <c r="J1166" s="157" t="s">
        <v>5</v>
      </c>
    </row>
    <row r="1167" spans="1:10">
      <c r="A1167" s="166" t="str">
        <f t="shared" si="82"/>
        <v>Spain, Energy</v>
      </c>
      <c r="B1167" s="154" t="str">
        <f t="shared" si="83"/>
        <v>ES</v>
      </c>
      <c r="C1167" s="154" t="str">
        <f t="shared" si="83"/>
        <v>724</v>
      </c>
      <c r="D1167" s="155" t="str">
        <f t="shared" si="83"/>
        <v>Spain</v>
      </c>
      <c r="E1167" s="154" t="s">
        <v>642</v>
      </c>
      <c r="F1167" s="157">
        <v>153</v>
      </c>
      <c r="G1167" s="157" t="s">
        <v>1376</v>
      </c>
      <c r="H1167" s="157">
        <v>5598</v>
      </c>
      <c r="I1167" s="157">
        <v>2011</v>
      </c>
      <c r="J1167" s="157" t="s">
        <v>5</v>
      </c>
    </row>
    <row r="1168" spans="1:10">
      <c r="A1168" s="166" t="str">
        <f t="shared" si="82"/>
        <v>Portugal, Energy</v>
      </c>
      <c r="B1168" s="154" t="str">
        <f t="shared" si="83"/>
        <v>PT</v>
      </c>
      <c r="C1168" s="154" t="str">
        <f t="shared" si="83"/>
        <v>620</v>
      </c>
      <c r="D1168" s="155" t="str">
        <f t="shared" si="83"/>
        <v>Portugal</v>
      </c>
      <c r="E1168" s="154" t="s">
        <v>642</v>
      </c>
      <c r="F1168" s="157">
        <v>146</v>
      </c>
      <c r="G1168" s="157" t="s">
        <v>1376</v>
      </c>
      <c r="H1168" s="157">
        <v>4849</v>
      </c>
      <c r="I1168" s="157">
        <v>2011</v>
      </c>
      <c r="J1168" s="157" t="s">
        <v>5</v>
      </c>
    </row>
    <row r="1169" spans="1:10">
      <c r="A1169" s="166" t="str">
        <f t="shared" si="82"/>
        <v>Turks and Caicos Islands, Energy</v>
      </c>
      <c r="B1169" s="154" t="str">
        <f t="shared" si="83"/>
        <v>TC</v>
      </c>
      <c r="C1169" s="154" t="str">
        <f t="shared" si="83"/>
        <v>796</v>
      </c>
      <c r="D1169" s="155" t="str">
        <f t="shared" si="83"/>
        <v>Turks and Caicos Islands</v>
      </c>
      <c r="E1169" s="154" t="s">
        <v>642</v>
      </c>
      <c r="F1169" s="157">
        <v>180</v>
      </c>
      <c r="G1169" s="157" t="s">
        <v>1376</v>
      </c>
      <c r="H1169" s="157">
        <v>9077</v>
      </c>
      <c r="I1169" s="157">
        <v>2011</v>
      </c>
      <c r="J1169" s="157" t="s">
        <v>6</v>
      </c>
    </row>
    <row r="1170" spans="1:10">
      <c r="A1170" s="166" t="str">
        <f t="shared" si="82"/>
        <v>Puerto Rico, Energy</v>
      </c>
      <c r="B1170" s="154" t="str">
        <f t="shared" si="83"/>
        <v>PR</v>
      </c>
      <c r="C1170" s="154" t="str">
        <f t="shared" si="83"/>
        <v>630</v>
      </c>
      <c r="D1170" s="155" t="str">
        <f t="shared" si="83"/>
        <v>Puerto Rico</v>
      </c>
      <c r="E1170" s="154" t="s">
        <v>642</v>
      </c>
      <c r="F1170" s="157">
        <v>167</v>
      </c>
      <c r="G1170" s="157" t="s">
        <v>1376</v>
      </c>
      <c r="H1170" s="157">
        <v>6941</v>
      </c>
      <c r="I1170" s="157">
        <v>2011</v>
      </c>
      <c r="J1170" s="157" t="s">
        <v>6</v>
      </c>
    </row>
    <row r="1171" spans="1:10">
      <c r="A1171" s="166" t="str">
        <f t="shared" si="82"/>
        <v>Czech Republic, Energy</v>
      </c>
      <c r="B1171" s="154" t="str">
        <f t="shared" si="83"/>
        <v>CZ</v>
      </c>
      <c r="C1171" s="154" t="str">
        <f t="shared" si="83"/>
        <v>203</v>
      </c>
      <c r="D1171" s="155" t="str">
        <f t="shared" si="83"/>
        <v>Czech Republic</v>
      </c>
      <c r="E1171" s="154" t="s">
        <v>642</v>
      </c>
      <c r="F1171" s="157">
        <v>160</v>
      </c>
      <c r="G1171" s="157" t="s">
        <v>1376</v>
      </c>
      <c r="H1171" s="157">
        <v>6289</v>
      </c>
      <c r="I1171" s="157">
        <v>2011</v>
      </c>
      <c r="J1171" s="157" t="s">
        <v>5</v>
      </c>
    </row>
    <row r="1172" spans="1:10">
      <c r="A1172" s="166" t="str">
        <f t="shared" si="82"/>
        <v>Singapore, Energy</v>
      </c>
      <c r="B1172" s="154" t="str">
        <f t="shared" si="83"/>
        <v>SG</v>
      </c>
      <c r="C1172" s="154" t="str">
        <f t="shared" si="83"/>
        <v>702</v>
      </c>
      <c r="D1172" s="155" t="str">
        <f t="shared" si="83"/>
        <v>Singapore</v>
      </c>
      <c r="E1172" s="154" t="s">
        <v>642</v>
      </c>
      <c r="F1172" s="157">
        <v>176</v>
      </c>
      <c r="G1172" s="157" t="s">
        <v>1376</v>
      </c>
      <c r="H1172" s="157">
        <v>8404</v>
      </c>
      <c r="I1172" s="157">
        <v>2011</v>
      </c>
      <c r="J1172" s="157" t="s">
        <v>5</v>
      </c>
    </row>
    <row r="1173" spans="1:10">
      <c r="A1173" s="166" t="str">
        <f t="shared" si="82"/>
        <v>Israel, Energy</v>
      </c>
      <c r="B1173" s="154" t="str">
        <f t="shared" si="83"/>
        <v>IL</v>
      </c>
      <c r="C1173" s="154" t="str">
        <f t="shared" si="83"/>
        <v>376</v>
      </c>
      <c r="D1173" s="155" t="str">
        <f t="shared" si="83"/>
        <v>Israel</v>
      </c>
      <c r="E1173" s="154" t="s">
        <v>642</v>
      </c>
      <c r="F1173" s="157">
        <v>166</v>
      </c>
      <c r="G1173" s="157" t="s">
        <v>1376</v>
      </c>
      <c r="H1173" s="157">
        <v>6926</v>
      </c>
      <c r="I1173" s="157">
        <v>2011</v>
      </c>
      <c r="J1173" s="157" t="s">
        <v>5</v>
      </c>
    </row>
    <row r="1174" spans="1:10">
      <c r="A1174" s="166" t="str">
        <f t="shared" si="82"/>
        <v>Greenland, Energy</v>
      </c>
      <c r="B1174" s="154" t="str">
        <f t="shared" si="83"/>
        <v>GL</v>
      </c>
      <c r="C1174" s="154" t="str">
        <f t="shared" si="83"/>
        <v>304</v>
      </c>
      <c r="D1174" s="155" t="str">
        <f t="shared" si="83"/>
        <v>Greenland</v>
      </c>
      <c r="E1174" s="154" t="s">
        <v>642</v>
      </c>
      <c r="F1174" s="157">
        <v>178</v>
      </c>
      <c r="G1174" s="157" t="s">
        <v>1376</v>
      </c>
      <c r="H1174" s="157">
        <v>8922</v>
      </c>
      <c r="I1174" s="157">
        <v>2011</v>
      </c>
      <c r="J1174" s="157" t="s">
        <v>6</v>
      </c>
    </row>
    <row r="1175" spans="1:10">
      <c r="A1175" s="166" t="str">
        <f t="shared" si="82"/>
        <v>New Caledonia, Energy</v>
      </c>
      <c r="B1175" s="154" t="str">
        <f t="shared" si="83"/>
        <v>NC</v>
      </c>
      <c r="C1175" s="154" t="str">
        <f t="shared" si="83"/>
        <v>540</v>
      </c>
      <c r="D1175" s="155" t="str">
        <f t="shared" si="83"/>
        <v>New Caledonia</v>
      </c>
      <c r="E1175" s="154" t="s">
        <v>642</v>
      </c>
      <c r="F1175" s="157">
        <v>179</v>
      </c>
      <c r="G1175" s="157" t="s">
        <v>1376</v>
      </c>
      <c r="H1175" s="157">
        <v>8928</v>
      </c>
      <c r="I1175" s="157">
        <v>2011</v>
      </c>
      <c r="J1175" s="157" t="s">
        <v>6</v>
      </c>
    </row>
    <row r="1176" spans="1:10">
      <c r="A1176" s="166" t="str">
        <f t="shared" si="82"/>
        <v>San Marino, Energy</v>
      </c>
      <c r="B1176" s="154" t="str">
        <f t="shared" si="83"/>
        <v>SM</v>
      </c>
      <c r="C1176" s="154" t="str">
        <f t="shared" si="83"/>
        <v>674</v>
      </c>
      <c r="D1176" s="155" t="str">
        <f t="shared" si="83"/>
        <v>San Marino</v>
      </c>
      <c r="E1176" s="154" t="s">
        <v>642</v>
      </c>
      <c r="F1176" s="157">
        <v>187</v>
      </c>
      <c r="G1176" s="157" t="s">
        <v>1376</v>
      </c>
      <c r="H1176" s="157">
        <v>11489</v>
      </c>
      <c r="I1176" s="157">
        <v>2011</v>
      </c>
      <c r="J1176" s="157" t="s">
        <v>6</v>
      </c>
    </row>
    <row r="1177" spans="1:10">
      <c r="A1177" s="166" t="str">
        <f t="shared" si="82"/>
        <v>Cyprus, Energy</v>
      </c>
      <c r="B1177" s="154" t="str">
        <f t="shared" si="83"/>
        <v>CY</v>
      </c>
      <c r="C1177" s="154" t="str">
        <f t="shared" si="83"/>
        <v>196</v>
      </c>
      <c r="D1177" s="155" t="str">
        <f t="shared" si="83"/>
        <v>Cyprus</v>
      </c>
      <c r="E1177" s="154" t="s">
        <v>642</v>
      </c>
      <c r="F1177" s="157">
        <v>141</v>
      </c>
      <c r="G1177" s="157" t="s">
        <v>1376</v>
      </c>
      <c r="H1177" s="157">
        <v>4271</v>
      </c>
      <c r="I1177" s="157">
        <v>2011</v>
      </c>
      <c r="J1177" s="157" t="s">
        <v>5</v>
      </c>
    </row>
    <row r="1178" spans="1:10">
      <c r="A1178" s="166" t="str">
        <f t="shared" si="82"/>
        <v>Italy, Energy</v>
      </c>
      <c r="B1178" s="154" t="str">
        <f t="shared" si="83"/>
        <v>IT</v>
      </c>
      <c r="C1178" s="154" t="str">
        <f t="shared" si="83"/>
        <v>380</v>
      </c>
      <c r="D1178" s="155" t="str">
        <f t="shared" si="83"/>
        <v>Italy</v>
      </c>
      <c r="E1178" s="154" t="s">
        <v>642</v>
      </c>
      <c r="F1178" s="157">
        <v>151</v>
      </c>
      <c r="G1178" s="157" t="s">
        <v>1376</v>
      </c>
      <c r="H1178" s="157">
        <v>5393</v>
      </c>
      <c r="I1178" s="157">
        <v>2011</v>
      </c>
      <c r="J1178" s="157" t="s">
        <v>5</v>
      </c>
    </row>
    <row r="1179" spans="1:10">
      <c r="A1179" s="166" t="str">
        <f t="shared" si="82"/>
        <v>Andorra, Energy</v>
      </c>
      <c r="B1179" s="154" t="str">
        <f t="shared" si="83"/>
        <v>AD</v>
      </c>
      <c r="C1179" s="154" t="str">
        <f t="shared" si="83"/>
        <v>020</v>
      </c>
      <c r="D1179" s="155" t="str">
        <f t="shared" si="83"/>
        <v>Andorra</v>
      </c>
      <c r="E1179" s="154" t="s">
        <v>642</v>
      </c>
      <c r="F1179" s="157">
        <v>185</v>
      </c>
      <c r="G1179" s="157" t="s">
        <v>1376</v>
      </c>
      <c r="H1179" s="157">
        <v>10197</v>
      </c>
      <c r="I1179" s="157">
        <v>2011</v>
      </c>
      <c r="J1179" s="157" t="s">
        <v>6</v>
      </c>
    </row>
    <row r="1180" spans="1:10">
      <c r="A1180" s="166" t="str">
        <f t="shared" si="82"/>
        <v>Slovenia, Energy</v>
      </c>
      <c r="B1180" s="154" t="str">
        <f t="shared" si="83"/>
        <v>SI</v>
      </c>
      <c r="C1180" s="154" t="str">
        <f t="shared" si="83"/>
        <v>705</v>
      </c>
      <c r="D1180" s="155" t="str">
        <f t="shared" si="83"/>
        <v>Slovenia</v>
      </c>
      <c r="E1180" s="154" t="s">
        <v>642</v>
      </c>
      <c r="F1180" s="157">
        <v>165</v>
      </c>
      <c r="G1180" s="157" t="s">
        <v>1376</v>
      </c>
      <c r="H1180" s="157">
        <v>6806</v>
      </c>
      <c r="I1180" s="157">
        <v>2011</v>
      </c>
      <c r="J1180" s="157" t="s">
        <v>5</v>
      </c>
    </row>
    <row r="1181" spans="1:10">
      <c r="A1181" s="166" t="str">
        <f t="shared" si="82"/>
        <v>Republic of Korea, Energy</v>
      </c>
      <c r="B1181" s="154" t="str">
        <f t="shared" ref="B1181:D1196" si="84">B981</f>
        <v>KR</v>
      </c>
      <c r="C1181" s="154" t="str">
        <f t="shared" si="84"/>
        <v>410</v>
      </c>
      <c r="D1181" s="155" t="str">
        <f t="shared" si="84"/>
        <v>Republic of Korea</v>
      </c>
      <c r="E1181" s="154" t="s">
        <v>642</v>
      </c>
      <c r="F1181" s="157">
        <v>184</v>
      </c>
      <c r="G1181" s="157" t="s">
        <v>1376</v>
      </c>
      <c r="H1181" s="157">
        <v>10162</v>
      </c>
      <c r="I1181" s="157">
        <v>2011</v>
      </c>
      <c r="J1181" s="157" t="s">
        <v>5</v>
      </c>
    </row>
    <row r="1182" spans="1:10">
      <c r="A1182" s="166" t="str">
        <f t="shared" si="82"/>
        <v>France, Energy</v>
      </c>
      <c r="B1182" s="154" t="str">
        <f t="shared" si="84"/>
        <v>FR</v>
      </c>
      <c r="C1182" s="154" t="str">
        <f t="shared" si="84"/>
        <v>250</v>
      </c>
      <c r="D1182" s="155" t="str">
        <f t="shared" si="84"/>
        <v>France</v>
      </c>
      <c r="E1182" s="154" t="s">
        <v>642</v>
      </c>
      <c r="F1182" s="157">
        <v>170</v>
      </c>
      <c r="G1182" s="157" t="s">
        <v>1376</v>
      </c>
      <c r="H1182" s="157">
        <v>7289</v>
      </c>
      <c r="I1182" s="157">
        <v>2011</v>
      </c>
      <c r="J1182" s="157" t="s">
        <v>5</v>
      </c>
    </row>
    <row r="1183" spans="1:10">
      <c r="A1183" s="166" t="str">
        <f t="shared" si="82"/>
        <v>Cayman Islands, Energy</v>
      </c>
      <c r="B1183" s="154" t="str">
        <f t="shared" si="84"/>
        <v>KY</v>
      </c>
      <c r="C1183" s="154" t="str">
        <f t="shared" si="84"/>
        <v>136</v>
      </c>
      <c r="D1183" s="155" t="str">
        <f t="shared" si="84"/>
        <v>Cayman Islands</v>
      </c>
      <c r="E1183" s="154" t="s">
        <v>642</v>
      </c>
      <c r="F1183" s="157">
        <v>189</v>
      </c>
      <c r="G1183" s="157" t="s">
        <v>1376</v>
      </c>
      <c r="H1183" s="157">
        <v>13560</v>
      </c>
      <c r="I1183" s="157">
        <v>2011</v>
      </c>
      <c r="J1183" s="157" t="s">
        <v>6</v>
      </c>
    </row>
    <row r="1184" spans="1:10">
      <c r="A1184" s="166" t="str">
        <f t="shared" si="82"/>
        <v>Belgium, Energy</v>
      </c>
      <c r="B1184" s="154" t="str">
        <f t="shared" si="84"/>
        <v>BE</v>
      </c>
      <c r="C1184" s="154" t="str">
        <f t="shared" si="84"/>
        <v>056</v>
      </c>
      <c r="D1184" s="155" t="str">
        <f t="shared" si="84"/>
        <v>Belgium</v>
      </c>
      <c r="E1184" s="154" t="s">
        <v>642</v>
      </c>
      <c r="F1184" s="157">
        <v>173</v>
      </c>
      <c r="G1184" s="157" t="s">
        <v>1376</v>
      </c>
      <c r="H1184" s="157">
        <v>8021</v>
      </c>
      <c r="I1184" s="157">
        <v>2011</v>
      </c>
      <c r="J1184" s="157" t="s">
        <v>5</v>
      </c>
    </row>
    <row r="1185" spans="1:10">
      <c r="A1185" s="166" t="str">
        <f t="shared" si="82"/>
        <v>United Kingdom of Great Britain and Northern Ireland, Energy</v>
      </c>
      <c r="B1185" s="154" t="str">
        <f t="shared" si="84"/>
        <v>GB</v>
      </c>
      <c r="C1185" s="154" t="str">
        <f t="shared" si="84"/>
        <v>826</v>
      </c>
      <c r="D1185" s="155" t="str">
        <f t="shared" si="84"/>
        <v>United Kingdom of Great Britain and Northern Ireland</v>
      </c>
      <c r="E1185" s="154" t="s">
        <v>642</v>
      </c>
      <c r="F1185" s="157">
        <v>152</v>
      </c>
      <c r="G1185" s="157" t="s">
        <v>1376</v>
      </c>
      <c r="H1185" s="157">
        <v>5516</v>
      </c>
      <c r="I1185" s="157">
        <v>2011</v>
      </c>
      <c r="J1185" s="157" t="s">
        <v>5</v>
      </c>
    </row>
    <row r="1186" spans="1:10">
      <c r="A1186" s="166" t="str">
        <f t="shared" si="82"/>
        <v>Luxembourg, Energy</v>
      </c>
      <c r="B1186" s="154" t="str">
        <f t="shared" si="84"/>
        <v>LU</v>
      </c>
      <c r="C1186" s="154" t="str">
        <f t="shared" si="84"/>
        <v>442</v>
      </c>
      <c r="D1186" s="155" t="str">
        <f t="shared" si="84"/>
        <v>Luxembourg</v>
      </c>
      <c r="E1186" s="154" t="s">
        <v>642</v>
      </c>
      <c r="F1186" s="157">
        <v>191</v>
      </c>
      <c r="G1186" s="157" t="s">
        <v>1376</v>
      </c>
      <c r="H1186" s="157">
        <v>15530</v>
      </c>
      <c r="I1186" s="157">
        <v>2011</v>
      </c>
      <c r="J1186" s="157" t="s">
        <v>5</v>
      </c>
    </row>
    <row r="1187" spans="1:10">
      <c r="A1187" s="166" t="str">
        <f t="shared" si="82"/>
        <v>Japan, Energy</v>
      </c>
      <c r="B1187" s="154" t="str">
        <f t="shared" si="84"/>
        <v>JP</v>
      </c>
      <c r="C1187" s="154" t="str">
        <f t="shared" si="84"/>
        <v>392</v>
      </c>
      <c r="D1187" s="155" t="str">
        <f t="shared" si="84"/>
        <v>Japan</v>
      </c>
      <c r="E1187" s="154" t="s">
        <v>642</v>
      </c>
      <c r="F1187" s="157">
        <v>171</v>
      </c>
      <c r="G1187" s="157" t="s">
        <v>1376</v>
      </c>
      <c r="H1187" s="157">
        <v>7848</v>
      </c>
      <c r="I1187" s="157">
        <v>2011</v>
      </c>
      <c r="J1187" s="157" t="s">
        <v>5</v>
      </c>
    </row>
    <row r="1188" spans="1:10">
      <c r="A1188" s="166" t="str">
        <f t="shared" si="82"/>
        <v>Iceland, Energy</v>
      </c>
      <c r="B1188" s="154" t="str">
        <f t="shared" si="84"/>
        <v>IS</v>
      </c>
      <c r="C1188" s="154" t="str">
        <f t="shared" si="84"/>
        <v>352</v>
      </c>
      <c r="D1188" s="155" t="str">
        <f t="shared" si="84"/>
        <v>Iceland</v>
      </c>
      <c r="E1188" s="154" t="s">
        <v>642</v>
      </c>
      <c r="F1188" s="157">
        <v>200</v>
      </c>
      <c r="G1188" s="157" t="s">
        <v>1376</v>
      </c>
      <c r="H1188" s="157">
        <v>52374</v>
      </c>
      <c r="I1188" s="157">
        <v>2011</v>
      </c>
      <c r="J1188" s="157" t="s">
        <v>5</v>
      </c>
    </row>
    <row r="1189" spans="1:10">
      <c r="A1189" s="166" t="str">
        <f t="shared" si="82"/>
        <v>Finland, Energy</v>
      </c>
      <c r="B1189" s="154" t="str">
        <f t="shared" si="84"/>
        <v>FI</v>
      </c>
      <c r="C1189" s="154" t="str">
        <f t="shared" si="84"/>
        <v>246</v>
      </c>
      <c r="D1189" s="155" t="str">
        <f t="shared" si="84"/>
        <v>Finland</v>
      </c>
      <c r="E1189" s="154" t="s">
        <v>642</v>
      </c>
      <c r="F1189" s="157">
        <v>192</v>
      </c>
      <c r="G1189" s="157" t="s">
        <v>1376</v>
      </c>
      <c r="H1189" s="157">
        <v>15738</v>
      </c>
      <c r="I1189" s="157">
        <v>2011</v>
      </c>
      <c r="J1189" s="157" t="s">
        <v>5</v>
      </c>
    </row>
    <row r="1190" spans="1:10">
      <c r="A1190" s="166" t="str">
        <f t="shared" si="82"/>
        <v>Liechtenstein, Energy</v>
      </c>
      <c r="B1190" s="154" t="str">
        <f t="shared" si="84"/>
        <v>LI</v>
      </c>
      <c r="C1190" s="154" t="str">
        <f t="shared" si="84"/>
        <v>438</v>
      </c>
      <c r="D1190" s="155" t="str">
        <f t="shared" si="84"/>
        <v>Liechtenstein</v>
      </c>
      <c r="E1190" s="154" t="s">
        <v>642</v>
      </c>
      <c r="F1190" s="157">
        <v>198</v>
      </c>
      <c r="G1190" s="157" t="s">
        <v>1376</v>
      </c>
      <c r="H1190" s="157">
        <v>30169</v>
      </c>
      <c r="I1190" s="157">
        <v>2011</v>
      </c>
      <c r="J1190" s="157" t="s">
        <v>6</v>
      </c>
    </row>
    <row r="1191" spans="1:10">
      <c r="A1191" s="166" t="str">
        <f t="shared" si="82"/>
        <v>Ireland, Energy</v>
      </c>
      <c r="B1191" s="154" t="str">
        <f t="shared" si="84"/>
        <v>IE</v>
      </c>
      <c r="C1191" s="154" t="str">
        <f t="shared" si="84"/>
        <v>372</v>
      </c>
      <c r="D1191" s="155" t="str">
        <f t="shared" si="84"/>
        <v>Ireland</v>
      </c>
      <c r="E1191" s="154" t="s">
        <v>642</v>
      </c>
      <c r="F1191" s="157">
        <v>154</v>
      </c>
      <c r="G1191" s="157" t="s">
        <v>1376</v>
      </c>
      <c r="H1191" s="157">
        <v>5701</v>
      </c>
      <c r="I1191" s="157">
        <v>2011</v>
      </c>
      <c r="J1191" s="157" t="s">
        <v>5</v>
      </c>
    </row>
    <row r="1192" spans="1:10">
      <c r="A1192" s="166" t="str">
        <f t="shared" si="82"/>
        <v>Bermuda, Energy</v>
      </c>
      <c r="B1192" s="154" t="str">
        <f t="shared" si="84"/>
        <v>BM</v>
      </c>
      <c r="C1192" s="154" t="str">
        <f t="shared" si="84"/>
        <v>060</v>
      </c>
      <c r="D1192" s="155" t="str">
        <f t="shared" si="84"/>
        <v>Bermuda</v>
      </c>
      <c r="E1192" s="154" t="s">
        <v>642</v>
      </c>
      <c r="F1192" s="157">
        <v>196</v>
      </c>
      <c r="G1192" s="157" t="s">
        <v>1376</v>
      </c>
      <c r="H1192" s="157">
        <v>20689</v>
      </c>
      <c r="I1192" s="157">
        <v>2011</v>
      </c>
      <c r="J1192" s="157" t="s">
        <v>6</v>
      </c>
    </row>
    <row r="1193" spans="1:10">
      <c r="A1193" s="166" t="str">
        <f t="shared" si="82"/>
        <v>United States of America, Energy</v>
      </c>
      <c r="B1193" s="154" t="str">
        <f t="shared" si="84"/>
        <v>US</v>
      </c>
      <c r="C1193" s="154" t="str">
        <f t="shared" si="84"/>
        <v>840</v>
      </c>
      <c r="D1193" s="155" t="str">
        <f t="shared" si="84"/>
        <v>United States of America</v>
      </c>
      <c r="E1193" s="154" t="s">
        <v>642</v>
      </c>
      <c r="F1193" s="157">
        <v>188</v>
      </c>
      <c r="G1193" s="157" t="s">
        <v>1376</v>
      </c>
      <c r="H1193" s="157">
        <v>13246</v>
      </c>
      <c r="I1193" s="157">
        <v>2011</v>
      </c>
      <c r="J1193" s="157" t="s">
        <v>5</v>
      </c>
    </row>
    <row r="1194" spans="1:10">
      <c r="A1194" s="166" t="str">
        <f t="shared" si="82"/>
        <v>Germany, Energy</v>
      </c>
      <c r="B1194" s="154" t="str">
        <f t="shared" si="84"/>
        <v>DE</v>
      </c>
      <c r="C1194" s="154" t="str">
        <f t="shared" si="84"/>
        <v>276</v>
      </c>
      <c r="D1194" s="155" t="str">
        <f t="shared" si="84"/>
        <v>Germany</v>
      </c>
      <c r="E1194" s="154" t="s">
        <v>642</v>
      </c>
      <c r="F1194" s="157">
        <v>169</v>
      </c>
      <c r="G1194" s="157" t="s">
        <v>1376</v>
      </c>
      <c r="H1194" s="157">
        <v>7081</v>
      </c>
      <c r="I1194" s="157">
        <v>2011</v>
      </c>
      <c r="J1194" s="157" t="s">
        <v>5</v>
      </c>
    </row>
    <row r="1195" spans="1:10">
      <c r="A1195" s="166" t="str">
        <f t="shared" si="82"/>
        <v>Austria, Energy</v>
      </c>
      <c r="B1195" s="154" t="str">
        <f t="shared" si="84"/>
        <v>AT</v>
      </c>
      <c r="C1195" s="154" t="str">
        <f t="shared" si="84"/>
        <v>040</v>
      </c>
      <c r="D1195" s="155" t="str">
        <f t="shared" si="84"/>
        <v>Austria</v>
      </c>
      <c r="E1195" s="154" t="s">
        <v>642</v>
      </c>
      <c r="F1195" s="157">
        <v>175</v>
      </c>
      <c r="G1195" s="157" t="s">
        <v>1376</v>
      </c>
      <c r="H1195" s="157">
        <v>8356</v>
      </c>
      <c r="I1195" s="157">
        <v>2011</v>
      </c>
      <c r="J1195" s="157" t="s">
        <v>5</v>
      </c>
    </row>
    <row r="1196" spans="1:10">
      <c r="A1196" s="166" t="str">
        <f t="shared" si="82"/>
        <v>Canada, Energy</v>
      </c>
      <c r="B1196" s="154" t="str">
        <f t="shared" si="84"/>
        <v>CA</v>
      </c>
      <c r="C1196" s="154" t="str">
        <f t="shared" si="84"/>
        <v>124</v>
      </c>
      <c r="D1196" s="155" t="str">
        <f t="shared" si="84"/>
        <v>Canada</v>
      </c>
      <c r="E1196" s="154" t="s">
        <v>642</v>
      </c>
      <c r="F1196" s="157">
        <v>195</v>
      </c>
      <c r="G1196" s="157" t="s">
        <v>1376</v>
      </c>
      <c r="H1196" s="157">
        <v>16406</v>
      </c>
      <c r="I1196" s="157">
        <v>2011</v>
      </c>
      <c r="J1196" s="157" t="s">
        <v>5</v>
      </c>
    </row>
    <row r="1197" spans="1:10">
      <c r="A1197" s="166" t="str">
        <f t="shared" si="82"/>
        <v>Monaco, Energy</v>
      </c>
      <c r="B1197" s="154" t="str">
        <f t="shared" ref="B1197:D1212" si="85">B997</f>
        <v>MC</v>
      </c>
      <c r="C1197" s="154" t="str">
        <f t="shared" si="85"/>
        <v>492</v>
      </c>
      <c r="D1197" s="155" t="str">
        <f t="shared" si="85"/>
        <v>Monaco</v>
      </c>
      <c r="E1197" s="154" t="s">
        <v>642</v>
      </c>
      <c r="F1197" s="157">
        <v>199</v>
      </c>
      <c r="G1197" s="157" t="s">
        <v>1376</v>
      </c>
      <c r="H1197" s="157">
        <v>32075</v>
      </c>
      <c r="I1197" s="157">
        <v>2011</v>
      </c>
      <c r="J1197" s="157" t="s">
        <v>6</v>
      </c>
    </row>
    <row r="1198" spans="1:10">
      <c r="A1198" s="166" t="str">
        <f t="shared" si="82"/>
        <v>Denmark, Energy</v>
      </c>
      <c r="B1198" s="154" t="str">
        <f t="shared" si="85"/>
        <v>DK</v>
      </c>
      <c r="C1198" s="154" t="str">
        <f t="shared" si="85"/>
        <v>208</v>
      </c>
      <c r="D1198" s="155" t="str">
        <f t="shared" si="85"/>
        <v>Denmark</v>
      </c>
      <c r="E1198" s="154" t="s">
        <v>642</v>
      </c>
      <c r="F1198" s="157">
        <v>158</v>
      </c>
      <c r="G1198" s="157" t="s">
        <v>1376</v>
      </c>
      <c r="H1198" s="157">
        <v>6122</v>
      </c>
      <c r="I1198" s="157">
        <v>2011</v>
      </c>
      <c r="J1198" s="157" t="s">
        <v>5</v>
      </c>
    </row>
    <row r="1199" spans="1:10">
      <c r="A1199" s="166" t="str">
        <f t="shared" si="82"/>
        <v>Sweden, Energy</v>
      </c>
      <c r="B1199" s="154" t="str">
        <f t="shared" si="85"/>
        <v>SE</v>
      </c>
      <c r="C1199" s="154" t="str">
        <f t="shared" si="85"/>
        <v>752</v>
      </c>
      <c r="D1199" s="155" t="str">
        <f t="shared" si="85"/>
        <v>Sweden</v>
      </c>
      <c r="E1199" s="154" t="s">
        <v>642</v>
      </c>
      <c r="F1199" s="157">
        <v>190</v>
      </c>
      <c r="G1199" s="157" t="s">
        <v>1376</v>
      </c>
      <c r="H1199" s="157">
        <v>14030</v>
      </c>
      <c r="I1199" s="157">
        <v>2011</v>
      </c>
      <c r="J1199" s="157" t="s">
        <v>5</v>
      </c>
    </row>
    <row r="1200" spans="1:10">
      <c r="A1200" s="166" t="str">
        <f t="shared" si="82"/>
        <v>Australia, Energy</v>
      </c>
      <c r="B1200" s="154" t="str">
        <f t="shared" si="85"/>
        <v>AU</v>
      </c>
      <c r="C1200" s="154" t="str">
        <f t="shared" si="85"/>
        <v>036</v>
      </c>
      <c r="D1200" s="155" t="str">
        <f t="shared" si="85"/>
        <v>Australia</v>
      </c>
      <c r="E1200" s="154" t="s">
        <v>642</v>
      </c>
      <c r="F1200" s="157">
        <v>186</v>
      </c>
      <c r="G1200" s="157" t="s">
        <v>1376</v>
      </c>
      <c r="H1200" s="157">
        <v>10720</v>
      </c>
      <c r="I1200" s="157">
        <v>2011</v>
      </c>
      <c r="J1200" s="157" t="s">
        <v>5</v>
      </c>
    </row>
    <row r="1201" spans="1:10">
      <c r="A1201" s="166" t="str">
        <f t="shared" si="82"/>
        <v>Netherlands, Energy</v>
      </c>
      <c r="B1201" s="154" t="str">
        <f t="shared" si="85"/>
        <v>NL</v>
      </c>
      <c r="C1201" s="154" t="str">
        <f t="shared" si="85"/>
        <v>528</v>
      </c>
      <c r="D1201" s="155" t="str">
        <f t="shared" si="85"/>
        <v>Netherlands</v>
      </c>
      <c r="E1201" s="154" t="s">
        <v>642</v>
      </c>
      <c r="F1201" s="157">
        <v>168</v>
      </c>
      <c r="G1201" s="157" t="s">
        <v>1376</v>
      </c>
      <c r="H1201" s="157">
        <v>7036</v>
      </c>
      <c r="I1201" s="157">
        <v>2011</v>
      </c>
      <c r="J1201" s="157" t="s">
        <v>5</v>
      </c>
    </row>
    <row r="1202" spans="1:10">
      <c r="A1202" s="166" t="str">
        <f t="shared" si="82"/>
        <v>New Zealand, Energy</v>
      </c>
      <c r="B1202" s="154" t="str">
        <f t="shared" si="85"/>
        <v>NZ</v>
      </c>
      <c r="C1202" s="154" t="str">
        <f t="shared" si="85"/>
        <v>554</v>
      </c>
      <c r="D1202" s="155" t="str">
        <f t="shared" si="85"/>
        <v>New Zealand</v>
      </c>
      <c r="E1202" s="154" t="s">
        <v>642</v>
      </c>
      <c r="F1202" s="157">
        <v>182</v>
      </c>
      <c r="G1202" s="157" t="s">
        <v>1376</v>
      </c>
      <c r="H1202" s="157">
        <v>9399</v>
      </c>
      <c r="I1202" s="157">
        <v>2011</v>
      </c>
      <c r="J1202" s="157" t="s">
        <v>5</v>
      </c>
    </row>
    <row r="1203" spans="1:10">
      <c r="A1203" s="166" t="str">
        <f t="shared" si="82"/>
        <v>Switzerland, Energy</v>
      </c>
      <c r="B1203" s="154" t="str">
        <f t="shared" si="85"/>
        <v>CH</v>
      </c>
      <c r="C1203" s="154" t="str">
        <f t="shared" si="85"/>
        <v>756</v>
      </c>
      <c r="D1203" s="155" t="str">
        <f t="shared" si="85"/>
        <v>Switzerland</v>
      </c>
      <c r="E1203" s="154" t="s">
        <v>642</v>
      </c>
      <c r="F1203" s="157">
        <v>172</v>
      </c>
      <c r="G1203" s="157" t="s">
        <v>1376</v>
      </c>
      <c r="H1203" s="157">
        <v>7928</v>
      </c>
      <c r="I1203" s="157">
        <v>2011</v>
      </c>
      <c r="J1203" s="157" t="s">
        <v>5</v>
      </c>
    </row>
    <row r="1204" spans="1:10">
      <c r="A1204" s="166" t="str">
        <f t="shared" si="82"/>
        <v>Norway, Energy</v>
      </c>
      <c r="B1204" s="154" t="str">
        <f t="shared" si="85"/>
        <v>NO</v>
      </c>
      <c r="C1204" s="154" t="str">
        <f t="shared" si="85"/>
        <v>578</v>
      </c>
      <c r="D1204" s="155" t="str">
        <f t="shared" si="85"/>
        <v>Norway</v>
      </c>
      <c r="E1204" s="154" t="s">
        <v>642</v>
      </c>
      <c r="F1204" s="157">
        <v>197</v>
      </c>
      <c r="G1204" s="157" t="s">
        <v>1376</v>
      </c>
      <c r="H1204" s="157">
        <v>23174</v>
      </c>
      <c r="I1204" s="157">
        <v>2011</v>
      </c>
      <c r="J1204" s="157" t="s">
        <v>5</v>
      </c>
    </row>
    <row r="1205" spans="1:10">
      <c r="A1205" s="166" t="str">
        <f t="shared" si="82"/>
        <v>Somalia, Social services</v>
      </c>
      <c r="B1205" s="154" t="str">
        <f t="shared" si="85"/>
        <v>SO</v>
      </c>
      <c r="C1205" s="154" t="str">
        <f t="shared" si="85"/>
        <v>706</v>
      </c>
      <c r="D1205" s="155" t="str">
        <f t="shared" si="85"/>
        <v>Somalia</v>
      </c>
      <c r="E1205" s="154" t="s">
        <v>645</v>
      </c>
      <c r="F1205" s="157">
        <v>13</v>
      </c>
      <c r="G1205" s="157" t="s">
        <v>631</v>
      </c>
      <c r="H1205" s="157">
        <v>63</v>
      </c>
      <c r="I1205" s="157">
        <v>2010</v>
      </c>
      <c r="J1205" s="157" t="s">
        <v>6</v>
      </c>
    </row>
    <row r="1206" spans="1:10">
      <c r="A1206" s="166" t="str">
        <f t="shared" si="82"/>
        <v>Democratic Republic of the Congo, Social services</v>
      </c>
      <c r="B1206" s="154" t="str">
        <f t="shared" si="85"/>
        <v>CD</v>
      </c>
      <c r="C1206" s="154" t="str">
        <f t="shared" si="85"/>
        <v>180</v>
      </c>
      <c r="D1206" s="155" t="str">
        <f t="shared" si="85"/>
        <v>Democratic Republic of the Congo</v>
      </c>
      <c r="E1206" s="154" t="s">
        <v>645</v>
      </c>
      <c r="F1206" s="157">
        <v>4</v>
      </c>
      <c r="G1206" s="157" t="s">
        <v>631</v>
      </c>
      <c r="H1206" s="157">
        <v>71</v>
      </c>
      <c r="I1206" s="157">
        <v>2006</v>
      </c>
      <c r="J1206" s="157" t="s">
        <v>5</v>
      </c>
    </row>
    <row r="1207" spans="1:10">
      <c r="A1207" s="166" t="str">
        <f t="shared" si="82"/>
        <v>Eritrea, Social services</v>
      </c>
      <c r="B1207" s="154" t="str">
        <f t="shared" si="85"/>
        <v>ER</v>
      </c>
      <c r="C1207" s="154" t="str">
        <f t="shared" si="85"/>
        <v>232</v>
      </c>
      <c r="D1207" s="155" t="str">
        <f t="shared" si="85"/>
        <v>Eritrea</v>
      </c>
      <c r="E1207" s="154" t="s">
        <v>645</v>
      </c>
      <c r="F1207" s="157">
        <v>5</v>
      </c>
      <c r="G1207" s="157" t="s">
        <v>631</v>
      </c>
      <c r="H1207" s="157">
        <v>69</v>
      </c>
      <c r="I1207" s="157">
        <v>1993</v>
      </c>
      <c r="J1207" s="157" t="s">
        <v>5</v>
      </c>
    </row>
    <row r="1208" spans="1:10">
      <c r="A1208" s="166" t="str">
        <f t="shared" si="82"/>
        <v>Chad, Social services</v>
      </c>
      <c r="B1208" s="154" t="str">
        <f t="shared" si="85"/>
        <v>TD</v>
      </c>
      <c r="C1208" s="154" t="str">
        <f t="shared" si="85"/>
        <v>148</v>
      </c>
      <c r="D1208" s="155" t="str">
        <f t="shared" si="85"/>
        <v>Chad</v>
      </c>
      <c r="E1208" s="154" t="s">
        <v>645</v>
      </c>
      <c r="F1208" s="157">
        <v>21</v>
      </c>
      <c r="G1208" s="157" t="s">
        <v>631</v>
      </c>
      <c r="H1208" s="157">
        <v>55</v>
      </c>
      <c r="I1208" s="157">
        <v>2003</v>
      </c>
      <c r="J1208" s="157" t="s">
        <v>5</v>
      </c>
    </row>
    <row r="1209" spans="1:10">
      <c r="A1209" s="166" t="str">
        <f t="shared" si="82"/>
        <v>Burundi, Social services</v>
      </c>
      <c r="B1209" s="154" t="str">
        <f t="shared" si="85"/>
        <v>BI</v>
      </c>
      <c r="C1209" s="154" t="str">
        <f t="shared" si="85"/>
        <v>108</v>
      </c>
      <c r="D1209" s="155" t="str">
        <f t="shared" si="85"/>
        <v>Burundi</v>
      </c>
      <c r="E1209" s="154" t="s">
        <v>645</v>
      </c>
      <c r="F1209" s="157">
        <v>8</v>
      </c>
      <c r="G1209" s="157" t="s">
        <v>631</v>
      </c>
      <c r="H1209" s="157">
        <v>67</v>
      </c>
      <c r="I1209" s="157">
        <v>2006</v>
      </c>
      <c r="J1209" s="157" t="s">
        <v>5</v>
      </c>
    </row>
    <row r="1210" spans="1:10">
      <c r="A1210" s="166" t="str">
        <f t="shared" si="82"/>
        <v>Guinea-Bissau, Social services</v>
      </c>
      <c r="B1210" s="154" t="str">
        <f t="shared" si="85"/>
        <v>GW</v>
      </c>
      <c r="C1210" s="154" t="str">
        <f t="shared" si="85"/>
        <v>624</v>
      </c>
      <c r="D1210" s="155" t="str">
        <f t="shared" si="85"/>
        <v>Guinea-Bissau</v>
      </c>
      <c r="E1210" s="154" t="s">
        <v>645</v>
      </c>
      <c r="F1210" s="157">
        <v>5</v>
      </c>
      <c r="G1210" s="157" t="s">
        <v>631</v>
      </c>
      <c r="H1210" s="157">
        <v>69</v>
      </c>
      <c r="I1210" s="157">
        <v>2010</v>
      </c>
      <c r="J1210" s="157" t="s">
        <v>5</v>
      </c>
    </row>
    <row r="1211" spans="1:10">
      <c r="A1211" s="166" t="str">
        <f t="shared" si="82"/>
        <v>Central African Republic, Social services</v>
      </c>
      <c r="B1211" s="154" t="str">
        <f t="shared" si="85"/>
        <v>CF</v>
      </c>
      <c r="C1211" s="154" t="str">
        <f t="shared" si="85"/>
        <v>140</v>
      </c>
      <c r="D1211" s="155" t="str">
        <f t="shared" si="85"/>
        <v>Central African Republic</v>
      </c>
      <c r="E1211" s="154" t="s">
        <v>645</v>
      </c>
      <c r="F1211" s="157">
        <v>16</v>
      </c>
      <c r="G1211" s="157" t="s">
        <v>631</v>
      </c>
      <c r="H1211" s="157">
        <v>62</v>
      </c>
      <c r="I1211" s="157">
        <v>2008</v>
      </c>
      <c r="J1211" s="157" t="s">
        <v>5</v>
      </c>
    </row>
    <row r="1212" spans="1:10">
      <c r="A1212" s="166" t="str">
        <f t="shared" si="82"/>
        <v>Guinea, Social services</v>
      </c>
      <c r="B1212" s="154" t="str">
        <f t="shared" si="85"/>
        <v>GN</v>
      </c>
      <c r="C1212" s="154" t="str">
        <f t="shared" si="85"/>
        <v>324</v>
      </c>
      <c r="D1212" s="155" t="str">
        <f t="shared" si="85"/>
        <v>Guinea</v>
      </c>
      <c r="E1212" s="154" t="s">
        <v>645</v>
      </c>
      <c r="F1212" s="157">
        <v>21</v>
      </c>
      <c r="G1212" s="157" t="s">
        <v>631</v>
      </c>
      <c r="H1212" s="157">
        <v>55</v>
      </c>
      <c r="I1212" s="157">
        <v>2012</v>
      </c>
      <c r="J1212" s="157" t="s">
        <v>5</v>
      </c>
    </row>
    <row r="1213" spans="1:10">
      <c r="A1213" s="166" t="str">
        <f t="shared" si="82"/>
        <v>Yemen, Social services</v>
      </c>
      <c r="B1213" s="154" t="str">
        <f t="shared" ref="B1213:D1228" si="86">B1013</f>
        <v>YE</v>
      </c>
      <c r="C1213" s="154" t="str">
        <f t="shared" si="86"/>
        <v>887</v>
      </c>
      <c r="D1213" s="155" t="str">
        <f t="shared" si="86"/>
        <v>Yemen</v>
      </c>
      <c r="E1213" s="154" t="s">
        <v>645</v>
      </c>
      <c r="F1213" s="157">
        <v>54</v>
      </c>
      <c r="G1213" s="157" t="s">
        <v>631</v>
      </c>
      <c r="H1213" s="157">
        <v>35</v>
      </c>
      <c r="I1213" s="157">
        <v>2005</v>
      </c>
      <c r="J1213" s="157" t="s">
        <v>5</v>
      </c>
    </row>
    <row r="1214" spans="1:10">
      <c r="A1214" s="166" t="str">
        <f t="shared" si="82"/>
        <v>Liberia, Social services</v>
      </c>
      <c r="B1214" s="154" t="str">
        <f t="shared" si="86"/>
        <v>LR</v>
      </c>
      <c r="C1214" s="154" t="str">
        <f t="shared" si="86"/>
        <v>430</v>
      </c>
      <c r="D1214" s="155" t="str">
        <f t="shared" si="86"/>
        <v>Liberia</v>
      </c>
      <c r="E1214" s="154" t="s">
        <v>645</v>
      </c>
      <c r="F1214" s="157">
        <v>12</v>
      </c>
      <c r="G1214" s="157" t="s">
        <v>631</v>
      </c>
      <c r="H1214" s="157">
        <v>64</v>
      </c>
      <c r="I1214" s="157">
        <v>2007</v>
      </c>
      <c r="J1214" s="157" t="s">
        <v>5</v>
      </c>
    </row>
    <row r="1215" spans="1:10">
      <c r="A1215" s="166" t="str">
        <f t="shared" si="82"/>
        <v>Mali, Social services</v>
      </c>
      <c r="B1215" s="154" t="str">
        <f t="shared" si="86"/>
        <v>ML</v>
      </c>
      <c r="C1215" s="154" t="str">
        <f t="shared" si="86"/>
        <v>466</v>
      </c>
      <c r="D1215" s="155" t="str">
        <f t="shared" si="86"/>
        <v>Mali</v>
      </c>
      <c r="E1215" s="154" t="s">
        <v>645</v>
      </c>
      <c r="F1215" s="157">
        <v>39</v>
      </c>
      <c r="G1215" s="157" t="s">
        <v>631</v>
      </c>
      <c r="H1215" s="157">
        <v>44</v>
      </c>
      <c r="I1215" s="157">
        <v>2010</v>
      </c>
      <c r="J1215" s="157" t="s">
        <v>5</v>
      </c>
    </row>
    <row r="1216" spans="1:10">
      <c r="A1216" s="166" t="str">
        <f t="shared" si="82"/>
        <v>Democratic People's Republic of Korea, Social services</v>
      </c>
      <c r="B1216" s="154" t="str">
        <f t="shared" si="86"/>
        <v>KP</v>
      </c>
      <c r="C1216" s="154" t="str">
        <f t="shared" si="86"/>
        <v>408</v>
      </c>
      <c r="D1216" s="155" t="str">
        <f t="shared" si="86"/>
        <v>Democratic People's Republic of Korea</v>
      </c>
      <c r="E1216" s="154" t="s">
        <v>645</v>
      </c>
      <c r="F1216" s="157">
        <v>29</v>
      </c>
      <c r="G1216" s="157" t="s">
        <v>631</v>
      </c>
      <c r="H1216" s="157">
        <v>48</v>
      </c>
      <c r="I1216" s="157">
        <v>2010</v>
      </c>
      <c r="J1216" s="157" t="s">
        <v>6</v>
      </c>
    </row>
    <row r="1217" spans="1:10">
      <c r="A1217" s="166" t="str">
        <f t="shared" si="82"/>
        <v>Afghanistan, Social services</v>
      </c>
      <c r="B1217" s="154" t="str">
        <f t="shared" si="86"/>
        <v>AF</v>
      </c>
      <c r="C1217" s="154" t="str">
        <f t="shared" si="86"/>
        <v>004</v>
      </c>
      <c r="D1217" s="155" t="str">
        <f t="shared" si="86"/>
        <v>Afghanistan</v>
      </c>
      <c r="E1217" s="154" t="s">
        <v>645</v>
      </c>
      <c r="F1217" s="157">
        <v>52</v>
      </c>
      <c r="G1217" s="157" t="s">
        <v>631</v>
      </c>
      <c r="H1217" s="157">
        <v>36</v>
      </c>
      <c r="I1217" s="157">
        <v>2008</v>
      </c>
      <c r="J1217" s="157" t="s">
        <v>5</v>
      </c>
    </row>
    <row r="1218" spans="1:10">
      <c r="A1218" s="166" t="str">
        <f t="shared" si="82"/>
        <v>Niger, Social services</v>
      </c>
      <c r="B1218" s="154" t="str">
        <f t="shared" si="86"/>
        <v>NE</v>
      </c>
      <c r="C1218" s="154" t="str">
        <f t="shared" si="86"/>
        <v>562</v>
      </c>
      <c r="D1218" s="155" t="str">
        <f t="shared" si="86"/>
        <v>Niger</v>
      </c>
      <c r="E1218" s="154" t="s">
        <v>645</v>
      </c>
      <c r="F1218" s="157">
        <v>18</v>
      </c>
      <c r="G1218" s="157" t="s">
        <v>631</v>
      </c>
      <c r="H1218" s="157">
        <v>60</v>
      </c>
      <c r="I1218" s="157">
        <v>2007</v>
      </c>
      <c r="J1218" s="157" t="s">
        <v>5</v>
      </c>
    </row>
    <row r="1219" spans="1:10">
      <c r="A1219" s="166" t="str">
        <f t="shared" si="82"/>
        <v>Madagascar, Social services</v>
      </c>
      <c r="B1219" s="154" t="str">
        <f t="shared" si="86"/>
        <v>MG</v>
      </c>
      <c r="C1219" s="154" t="str">
        <f t="shared" si="86"/>
        <v>450</v>
      </c>
      <c r="D1219" s="155" t="str">
        <f t="shared" si="86"/>
        <v>Madagascar</v>
      </c>
      <c r="E1219" s="154" t="s">
        <v>645</v>
      </c>
      <c r="F1219" s="157">
        <v>5</v>
      </c>
      <c r="G1219" s="157" t="s">
        <v>631</v>
      </c>
      <c r="H1219" s="157">
        <v>69</v>
      </c>
      <c r="I1219" s="157">
        <v>2005</v>
      </c>
      <c r="J1219" s="157" t="s">
        <v>5</v>
      </c>
    </row>
    <row r="1220" spans="1:10">
      <c r="A1220" s="166" t="str">
        <f t="shared" si="82"/>
        <v>Sierra Leone, Social services</v>
      </c>
      <c r="B1220" s="154" t="str">
        <f t="shared" si="86"/>
        <v>SL</v>
      </c>
      <c r="C1220" s="154" t="str">
        <f t="shared" si="86"/>
        <v>694</v>
      </c>
      <c r="D1220" s="155" t="str">
        <f t="shared" si="86"/>
        <v>Sierra Leone</v>
      </c>
      <c r="E1220" s="154" t="s">
        <v>645</v>
      </c>
      <c r="F1220" s="157">
        <v>9</v>
      </c>
      <c r="G1220" s="157" t="s">
        <v>631</v>
      </c>
      <c r="H1220" s="157">
        <v>66</v>
      </c>
      <c r="I1220" s="157">
        <v>2003</v>
      </c>
      <c r="J1220" s="157" t="s">
        <v>5</v>
      </c>
    </row>
    <row r="1221" spans="1:10">
      <c r="A1221" s="166" t="str">
        <f t="shared" si="82"/>
        <v>Sudan, Social services</v>
      </c>
      <c r="B1221" s="154" t="str">
        <f t="shared" si="86"/>
        <v>SD</v>
      </c>
      <c r="C1221" s="154" t="str">
        <f t="shared" si="86"/>
        <v>729</v>
      </c>
      <c r="D1221" s="155" t="str">
        <f t="shared" si="86"/>
        <v>Sudan</v>
      </c>
      <c r="E1221" s="154" t="s">
        <v>645</v>
      </c>
      <c r="F1221" s="157">
        <v>31</v>
      </c>
      <c r="G1221" s="157" t="s">
        <v>631</v>
      </c>
      <c r="H1221" s="157">
        <v>47</v>
      </c>
      <c r="I1221" s="157">
        <v>2009</v>
      </c>
      <c r="J1221" s="157" t="s">
        <v>5</v>
      </c>
    </row>
    <row r="1222" spans="1:10">
      <c r="A1222" s="166" t="str">
        <f t="shared" ref="A1222:A1285" si="87">D1222&amp;", "&amp;E1222</f>
        <v>Ethiopia, Social services</v>
      </c>
      <c r="B1222" s="154" t="str">
        <f t="shared" si="86"/>
        <v>ET</v>
      </c>
      <c r="C1222" s="154" t="str">
        <f t="shared" si="86"/>
        <v>231</v>
      </c>
      <c r="D1222" s="155" t="str">
        <f t="shared" si="86"/>
        <v>Ethiopia</v>
      </c>
      <c r="E1222" s="154" t="s">
        <v>645</v>
      </c>
      <c r="F1222" s="157">
        <v>68</v>
      </c>
      <c r="G1222" s="157" t="s">
        <v>631</v>
      </c>
      <c r="H1222" s="157">
        <v>30</v>
      </c>
      <c r="I1222" s="157">
        <v>2011</v>
      </c>
      <c r="J1222" s="157" t="s">
        <v>5</v>
      </c>
    </row>
    <row r="1223" spans="1:10">
      <c r="A1223" s="166" t="str">
        <f t="shared" si="87"/>
        <v>Djibouti, Social services</v>
      </c>
      <c r="B1223" s="154" t="str">
        <f t="shared" si="86"/>
        <v>DJ</v>
      </c>
      <c r="C1223" s="154" t="str">
        <f t="shared" si="86"/>
        <v>262</v>
      </c>
      <c r="D1223" s="155" t="str">
        <f t="shared" si="86"/>
        <v>Djibouti</v>
      </c>
      <c r="E1223" s="154" t="s">
        <v>645</v>
      </c>
      <c r="F1223" s="157">
        <v>48</v>
      </c>
      <c r="G1223" s="157" t="s">
        <v>631</v>
      </c>
      <c r="H1223" s="157">
        <v>38</v>
      </c>
      <c r="I1223" s="157">
        <v>2010</v>
      </c>
      <c r="J1223" s="157" t="s">
        <v>6</v>
      </c>
    </row>
    <row r="1224" spans="1:10">
      <c r="A1224" s="166" t="str">
        <f t="shared" si="87"/>
        <v>Gambia, Social services</v>
      </c>
      <c r="B1224" s="154" t="str">
        <f t="shared" si="86"/>
        <v>GM</v>
      </c>
      <c r="C1224" s="154" t="str">
        <f t="shared" si="86"/>
        <v>270</v>
      </c>
      <c r="D1224" s="155" t="str">
        <f t="shared" si="86"/>
        <v>Gambia</v>
      </c>
      <c r="E1224" s="154" t="s">
        <v>645</v>
      </c>
      <c r="F1224" s="157">
        <v>29</v>
      </c>
      <c r="G1224" s="157" t="s">
        <v>631</v>
      </c>
      <c r="H1224" s="157">
        <v>48</v>
      </c>
      <c r="I1224" s="157">
        <v>2010</v>
      </c>
      <c r="J1224" s="157" t="s">
        <v>5</v>
      </c>
    </row>
    <row r="1225" spans="1:10">
      <c r="A1225" s="166" t="str">
        <f t="shared" si="87"/>
        <v>Rwanda, Social services</v>
      </c>
      <c r="B1225" s="154" t="str">
        <f t="shared" si="86"/>
        <v>RW</v>
      </c>
      <c r="C1225" s="154" t="str">
        <f t="shared" si="86"/>
        <v>646</v>
      </c>
      <c r="D1225" s="155" t="str">
        <f t="shared" si="86"/>
        <v>Rwanda</v>
      </c>
      <c r="E1225" s="154" t="s">
        <v>645</v>
      </c>
      <c r="F1225" s="157">
        <v>37</v>
      </c>
      <c r="G1225" s="157" t="s">
        <v>631</v>
      </c>
      <c r="H1225" s="157">
        <v>45</v>
      </c>
      <c r="I1225" s="157">
        <v>2011</v>
      </c>
      <c r="J1225" s="157" t="s">
        <v>5</v>
      </c>
    </row>
    <row r="1226" spans="1:10">
      <c r="A1226" s="166" t="str">
        <f t="shared" si="87"/>
        <v>Zimbabwe, Social services</v>
      </c>
      <c r="B1226" s="154" t="str">
        <f t="shared" si="86"/>
        <v>ZW</v>
      </c>
      <c r="C1226" s="154" t="str">
        <f t="shared" si="86"/>
        <v>716</v>
      </c>
      <c r="D1226" s="155" t="str">
        <f t="shared" si="86"/>
        <v>Zimbabwe</v>
      </c>
      <c r="E1226" s="154" t="s">
        <v>645</v>
      </c>
      <c r="F1226" s="157">
        <v>3</v>
      </c>
      <c r="G1226" s="157" t="s">
        <v>631</v>
      </c>
      <c r="H1226" s="157">
        <v>72</v>
      </c>
      <c r="I1226" s="157">
        <v>2003</v>
      </c>
      <c r="J1226" s="157" t="s">
        <v>5</v>
      </c>
    </row>
    <row r="1227" spans="1:10">
      <c r="A1227" s="166" t="str">
        <f t="shared" si="87"/>
        <v>Mauritania, Social services</v>
      </c>
      <c r="B1227" s="154" t="str">
        <f t="shared" si="86"/>
        <v>MR</v>
      </c>
      <c r="C1227" s="154" t="str">
        <f t="shared" si="86"/>
        <v>478</v>
      </c>
      <c r="D1227" s="155" t="str">
        <f t="shared" si="86"/>
        <v>Mauritania</v>
      </c>
      <c r="E1227" s="154" t="s">
        <v>645</v>
      </c>
      <c r="F1227" s="157">
        <v>43</v>
      </c>
      <c r="G1227" s="157" t="s">
        <v>631</v>
      </c>
      <c r="H1227" s="157">
        <v>42</v>
      </c>
      <c r="I1227" s="157">
        <v>2008</v>
      </c>
      <c r="J1227" s="157" t="s">
        <v>5</v>
      </c>
    </row>
    <row r="1228" spans="1:10">
      <c r="A1228" s="166" t="str">
        <f t="shared" si="87"/>
        <v>Timor-Leste, Social services</v>
      </c>
      <c r="B1228" s="154" t="str">
        <f t="shared" si="86"/>
        <v>TL</v>
      </c>
      <c r="C1228" s="154" t="str">
        <f t="shared" si="86"/>
        <v>626</v>
      </c>
      <c r="D1228" s="155" t="str">
        <f t="shared" si="86"/>
        <v>Timor-Leste</v>
      </c>
      <c r="E1228" s="154" t="s">
        <v>645</v>
      </c>
      <c r="F1228" s="157">
        <v>28</v>
      </c>
      <c r="G1228" s="157" t="s">
        <v>631</v>
      </c>
      <c r="H1228" s="157">
        <v>50</v>
      </c>
      <c r="I1228" s="157">
        <v>2007</v>
      </c>
      <c r="J1228" s="157" t="s">
        <v>5</v>
      </c>
    </row>
    <row r="1229" spans="1:10">
      <c r="A1229" s="166" t="str">
        <f t="shared" si="87"/>
        <v>Burkina Faso, Social services</v>
      </c>
      <c r="B1229" s="154" t="str">
        <f t="shared" ref="B1229:D1244" si="88">B1029</f>
        <v>BF</v>
      </c>
      <c r="C1229" s="154" t="str">
        <f t="shared" si="88"/>
        <v>854</v>
      </c>
      <c r="D1229" s="155" t="str">
        <f t="shared" si="88"/>
        <v>Burkina Faso</v>
      </c>
      <c r="E1229" s="154" t="s">
        <v>645</v>
      </c>
      <c r="F1229" s="157">
        <v>31</v>
      </c>
      <c r="G1229" s="157" t="s">
        <v>631</v>
      </c>
      <c r="H1229" s="157">
        <v>47</v>
      </c>
      <c r="I1229" s="157">
        <v>2009</v>
      </c>
      <c r="J1229" s="157" t="s">
        <v>5</v>
      </c>
    </row>
    <row r="1230" spans="1:10">
      <c r="A1230" s="166" t="str">
        <f t="shared" si="87"/>
        <v>Togo, Social services</v>
      </c>
      <c r="B1230" s="154" t="str">
        <f t="shared" si="88"/>
        <v>TG</v>
      </c>
      <c r="C1230" s="154" t="str">
        <f t="shared" si="88"/>
        <v>768</v>
      </c>
      <c r="D1230" s="155" t="str">
        <f t="shared" si="88"/>
        <v>Togo</v>
      </c>
      <c r="E1230" s="154" t="s">
        <v>645</v>
      </c>
      <c r="F1230" s="157">
        <v>19</v>
      </c>
      <c r="G1230" s="157" t="s">
        <v>631</v>
      </c>
      <c r="H1230" s="157">
        <v>59</v>
      </c>
      <c r="I1230" s="157">
        <v>2011</v>
      </c>
      <c r="J1230" s="157" t="s">
        <v>5</v>
      </c>
    </row>
    <row r="1231" spans="1:10">
      <c r="A1231" s="166" t="str">
        <f t="shared" si="87"/>
        <v>Mozambique, Social services</v>
      </c>
      <c r="B1231" s="154" t="str">
        <f t="shared" si="88"/>
        <v>MZ</v>
      </c>
      <c r="C1231" s="154" t="str">
        <f t="shared" si="88"/>
        <v>508</v>
      </c>
      <c r="D1231" s="155" t="str">
        <f t="shared" si="88"/>
        <v>Mozambique</v>
      </c>
      <c r="E1231" s="154" t="s">
        <v>645</v>
      </c>
      <c r="F1231" s="157">
        <v>21</v>
      </c>
      <c r="G1231" s="157" t="s">
        <v>631</v>
      </c>
      <c r="H1231" s="157">
        <v>55</v>
      </c>
      <c r="I1231" s="157">
        <v>2008</v>
      </c>
      <c r="J1231" s="157" t="s">
        <v>5</v>
      </c>
    </row>
    <row r="1232" spans="1:10">
      <c r="A1232" s="166" t="str">
        <f t="shared" si="87"/>
        <v>Haiti, Social services</v>
      </c>
      <c r="B1232" s="154" t="str">
        <f t="shared" si="88"/>
        <v>HT</v>
      </c>
      <c r="C1232" s="154" t="str">
        <f t="shared" si="88"/>
        <v>332</v>
      </c>
      <c r="D1232" s="155" t="str">
        <f t="shared" si="88"/>
        <v>Haiti</v>
      </c>
      <c r="E1232" s="154" t="s">
        <v>645</v>
      </c>
      <c r="F1232" s="157">
        <v>1</v>
      </c>
      <c r="G1232" s="157" t="s">
        <v>631</v>
      </c>
      <c r="H1232" s="157">
        <v>77</v>
      </c>
      <c r="I1232" s="157">
        <v>2001</v>
      </c>
      <c r="J1232" s="157" t="s">
        <v>5</v>
      </c>
    </row>
    <row r="1233" spans="1:10">
      <c r="A1233" s="166" t="str">
        <f t="shared" si="87"/>
        <v>Congo, Social services</v>
      </c>
      <c r="B1233" s="154" t="str">
        <f t="shared" si="88"/>
        <v>CG</v>
      </c>
      <c r="C1233" s="154" t="str">
        <f t="shared" si="88"/>
        <v>178</v>
      </c>
      <c r="D1233" s="155" t="str">
        <f t="shared" si="88"/>
        <v>Congo</v>
      </c>
      <c r="E1233" s="154" t="s">
        <v>645</v>
      </c>
      <c r="F1233" s="157">
        <v>31</v>
      </c>
      <c r="G1233" s="157" t="s">
        <v>631</v>
      </c>
      <c r="H1233" s="157">
        <v>47</v>
      </c>
      <c r="I1233" s="157">
        <v>2011</v>
      </c>
      <c r="J1233" s="157" t="s">
        <v>5</v>
      </c>
    </row>
    <row r="1234" spans="1:10">
      <c r="A1234" s="166" t="str">
        <f t="shared" si="87"/>
        <v>Comoros, Social services</v>
      </c>
      <c r="B1234" s="154" t="str">
        <f t="shared" si="88"/>
        <v>KM</v>
      </c>
      <c r="C1234" s="154" t="str">
        <f t="shared" si="88"/>
        <v>174</v>
      </c>
      <c r="D1234" s="155" t="str">
        <f t="shared" si="88"/>
        <v>Comoros</v>
      </c>
      <c r="E1234" s="154" t="s">
        <v>645</v>
      </c>
      <c r="F1234" s="157">
        <v>37</v>
      </c>
      <c r="G1234" s="157" t="s">
        <v>631</v>
      </c>
      <c r="H1234" s="157">
        <v>45</v>
      </c>
      <c r="I1234" s="157">
        <v>2004</v>
      </c>
      <c r="J1234" s="157" t="s">
        <v>5</v>
      </c>
    </row>
    <row r="1235" spans="1:10">
      <c r="A1235" s="166" t="str">
        <f t="shared" si="87"/>
        <v>Cameroon, Social services</v>
      </c>
      <c r="B1235" s="154" t="str">
        <f t="shared" si="88"/>
        <v>CM</v>
      </c>
      <c r="C1235" s="154" t="str">
        <f t="shared" si="88"/>
        <v>120</v>
      </c>
      <c r="D1235" s="155" t="str">
        <f t="shared" si="88"/>
        <v>Cameroon</v>
      </c>
      <c r="E1235" s="154" t="s">
        <v>645</v>
      </c>
      <c r="F1235" s="157">
        <v>45</v>
      </c>
      <c r="G1235" s="157" t="s">
        <v>631</v>
      </c>
      <c r="H1235" s="157">
        <v>40</v>
      </c>
      <c r="I1235" s="157">
        <v>2007</v>
      </c>
      <c r="J1235" s="157" t="s">
        <v>5</v>
      </c>
    </row>
    <row r="1236" spans="1:10">
      <c r="A1236" s="166" t="str">
        <f t="shared" si="87"/>
        <v>Sao Tome and Principe, Social services</v>
      </c>
      <c r="B1236" s="154" t="str">
        <f t="shared" si="88"/>
        <v>ST</v>
      </c>
      <c r="C1236" s="154" t="str">
        <f t="shared" si="88"/>
        <v>678</v>
      </c>
      <c r="D1236" s="155" t="str">
        <f t="shared" si="88"/>
        <v>Sao Tome and Principe</v>
      </c>
      <c r="E1236" s="154" t="s">
        <v>645</v>
      </c>
      <c r="F1236" s="157">
        <v>9</v>
      </c>
      <c r="G1236" s="157" t="s">
        <v>631</v>
      </c>
      <c r="H1236" s="157">
        <v>66</v>
      </c>
      <c r="I1236" s="157">
        <v>2009</v>
      </c>
      <c r="J1236" s="157" t="s">
        <v>5</v>
      </c>
    </row>
    <row r="1237" spans="1:10">
      <c r="A1237" s="166" t="str">
        <f t="shared" si="87"/>
        <v>Iraq, Social services</v>
      </c>
      <c r="B1237" s="154" t="str">
        <f t="shared" si="88"/>
        <v>IQ</v>
      </c>
      <c r="C1237" s="154" t="str">
        <f t="shared" si="88"/>
        <v>368</v>
      </c>
      <c r="D1237" s="155" t="str">
        <f t="shared" si="88"/>
        <v>Iraq</v>
      </c>
      <c r="E1237" s="154" t="s">
        <v>645</v>
      </c>
      <c r="F1237" s="157">
        <v>94</v>
      </c>
      <c r="G1237" s="157" t="s">
        <v>631</v>
      </c>
      <c r="H1237" s="157">
        <v>23</v>
      </c>
      <c r="I1237" s="157">
        <v>2007</v>
      </c>
      <c r="J1237" s="157" t="s">
        <v>5</v>
      </c>
    </row>
    <row r="1238" spans="1:10">
      <c r="A1238" s="166" t="str">
        <f t="shared" si="87"/>
        <v>Cambodia, Social services</v>
      </c>
      <c r="B1238" s="154" t="str">
        <f t="shared" si="88"/>
        <v>KH</v>
      </c>
      <c r="C1238" s="154" t="str">
        <f t="shared" si="88"/>
        <v>116</v>
      </c>
      <c r="D1238" s="155" t="str">
        <f t="shared" si="88"/>
        <v>Cambodia</v>
      </c>
      <c r="E1238" s="154" t="s">
        <v>645</v>
      </c>
      <c r="F1238" s="157">
        <v>68</v>
      </c>
      <c r="G1238" s="157" t="s">
        <v>631</v>
      </c>
      <c r="H1238" s="157">
        <v>30</v>
      </c>
      <c r="I1238" s="157">
        <v>2007</v>
      </c>
      <c r="J1238" s="157" t="s">
        <v>5</v>
      </c>
    </row>
    <row r="1239" spans="1:10">
      <c r="A1239" s="166" t="str">
        <f t="shared" si="87"/>
        <v>Myanmar, Social services</v>
      </c>
      <c r="B1239" s="154" t="str">
        <f t="shared" si="88"/>
        <v>MM</v>
      </c>
      <c r="C1239" s="154" t="str">
        <f t="shared" si="88"/>
        <v>104</v>
      </c>
      <c r="D1239" s="155" t="str">
        <f t="shared" si="88"/>
        <v>Myanmar</v>
      </c>
      <c r="E1239" s="154" t="s">
        <v>645</v>
      </c>
      <c r="F1239" s="157">
        <v>43</v>
      </c>
      <c r="G1239" s="157" t="s">
        <v>631</v>
      </c>
      <c r="H1239" s="157">
        <v>42</v>
      </c>
      <c r="I1239" s="157">
        <v>2010</v>
      </c>
      <c r="J1239" s="157" t="s">
        <v>6</v>
      </c>
    </row>
    <row r="1240" spans="1:10">
      <c r="A1240" s="166" t="str">
        <f t="shared" si="87"/>
        <v>Lao People's Democratic Republic, Social services</v>
      </c>
      <c r="B1240" s="154" t="str">
        <f t="shared" si="88"/>
        <v>LA</v>
      </c>
      <c r="C1240" s="154" t="str">
        <f t="shared" si="88"/>
        <v>418</v>
      </c>
      <c r="D1240" s="155" t="str">
        <f t="shared" si="88"/>
        <v>Lao People's Democratic Republic</v>
      </c>
      <c r="E1240" s="154" t="s">
        <v>645</v>
      </c>
      <c r="F1240" s="157">
        <v>79</v>
      </c>
      <c r="G1240" s="157" t="s">
        <v>631</v>
      </c>
      <c r="H1240" s="157">
        <v>28</v>
      </c>
      <c r="I1240" s="157">
        <v>2008</v>
      </c>
      <c r="J1240" s="157" t="s">
        <v>5</v>
      </c>
    </row>
    <row r="1241" spans="1:10">
      <c r="A1241" s="166" t="str">
        <f t="shared" si="87"/>
        <v>Cote d'Ivoire, Social services</v>
      </c>
      <c r="B1241" s="154" t="str">
        <f t="shared" si="88"/>
        <v>CI</v>
      </c>
      <c r="C1241" s="154" t="str">
        <f t="shared" si="88"/>
        <v>384</v>
      </c>
      <c r="D1241" s="155" t="str">
        <f t="shared" si="88"/>
        <v>Cote d'Ivoire</v>
      </c>
      <c r="E1241" s="154" t="s">
        <v>645</v>
      </c>
      <c r="F1241" s="157">
        <v>40</v>
      </c>
      <c r="G1241" s="157" t="s">
        <v>631</v>
      </c>
      <c r="H1241" s="157">
        <v>43</v>
      </c>
      <c r="I1241" s="157">
        <v>2008</v>
      </c>
      <c r="J1241" s="157" t="s">
        <v>5</v>
      </c>
    </row>
    <row r="1242" spans="1:10">
      <c r="A1242" s="166" t="str">
        <f t="shared" si="87"/>
        <v>Malawi, Social services</v>
      </c>
      <c r="B1242" s="154" t="str">
        <f t="shared" si="88"/>
        <v>MW</v>
      </c>
      <c r="C1242" s="154" t="str">
        <f t="shared" si="88"/>
        <v>454</v>
      </c>
      <c r="D1242" s="155" t="str">
        <f t="shared" si="88"/>
        <v>Malawi</v>
      </c>
      <c r="E1242" s="154" t="s">
        <v>645</v>
      </c>
      <c r="F1242" s="157">
        <v>25</v>
      </c>
      <c r="G1242" s="157" t="s">
        <v>631</v>
      </c>
      <c r="H1242" s="157">
        <v>51</v>
      </c>
      <c r="I1242" s="157">
        <v>2010</v>
      </c>
      <c r="J1242" s="157" t="s">
        <v>5</v>
      </c>
    </row>
    <row r="1243" spans="1:10">
      <c r="A1243" s="166" t="str">
        <f t="shared" si="87"/>
        <v>Angola, Social services</v>
      </c>
      <c r="B1243" s="154" t="str">
        <f t="shared" si="88"/>
        <v>AO</v>
      </c>
      <c r="C1243" s="154" t="str">
        <f t="shared" si="88"/>
        <v>024</v>
      </c>
      <c r="D1243" s="155" t="str">
        <f t="shared" si="88"/>
        <v>Angola</v>
      </c>
      <c r="E1243" s="154" t="s">
        <v>645</v>
      </c>
      <c r="F1243" s="157">
        <v>85</v>
      </c>
      <c r="G1243" s="157" t="s">
        <v>631</v>
      </c>
      <c r="H1243" s="157">
        <v>26</v>
      </c>
      <c r="I1243" s="157">
        <v>2010</v>
      </c>
      <c r="J1243" s="157" t="s">
        <v>6</v>
      </c>
    </row>
    <row r="1244" spans="1:10">
      <c r="A1244" s="166" t="str">
        <f t="shared" si="87"/>
        <v>Nigeria, Social services</v>
      </c>
      <c r="B1244" s="154" t="str">
        <f t="shared" si="88"/>
        <v>NG</v>
      </c>
      <c r="C1244" s="154" t="str">
        <f t="shared" si="88"/>
        <v>566</v>
      </c>
      <c r="D1244" s="155" t="str">
        <f t="shared" si="88"/>
        <v>Nigeria</v>
      </c>
      <c r="E1244" s="154" t="s">
        <v>645</v>
      </c>
      <c r="F1244" s="157">
        <v>13</v>
      </c>
      <c r="G1244" s="157" t="s">
        <v>631</v>
      </c>
      <c r="H1244" s="157">
        <v>63</v>
      </c>
      <c r="I1244" s="157">
        <v>2010</v>
      </c>
      <c r="J1244" s="157" t="s">
        <v>5</v>
      </c>
    </row>
    <row r="1245" spans="1:10">
      <c r="A1245" s="166" t="str">
        <f t="shared" si="87"/>
        <v>Lesotho, Social services</v>
      </c>
      <c r="B1245" s="154" t="str">
        <f t="shared" ref="B1245:D1260" si="89">B1045</f>
        <v>LS</v>
      </c>
      <c r="C1245" s="154" t="str">
        <f t="shared" si="89"/>
        <v>426</v>
      </c>
      <c r="D1245" s="155" t="str">
        <f t="shared" si="89"/>
        <v>Lesotho</v>
      </c>
      <c r="E1245" s="154" t="s">
        <v>645</v>
      </c>
      <c r="F1245" s="157">
        <v>20</v>
      </c>
      <c r="G1245" s="157" t="s">
        <v>631</v>
      </c>
      <c r="H1245" s="157">
        <v>57</v>
      </c>
      <c r="I1245" s="157">
        <v>2003</v>
      </c>
      <c r="J1245" s="157" t="s">
        <v>5</v>
      </c>
    </row>
    <row r="1246" spans="1:10">
      <c r="A1246" s="166" t="str">
        <f t="shared" si="87"/>
        <v>Benin, Social services</v>
      </c>
      <c r="B1246" s="154" t="str">
        <f t="shared" si="89"/>
        <v>BJ</v>
      </c>
      <c r="C1246" s="154" t="str">
        <f t="shared" si="89"/>
        <v>204</v>
      </c>
      <c r="D1246" s="155" t="str">
        <f t="shared" si="89"/>
        <v>Benin</v>
      </c>
      <c r="E1246" s="154" t="s">
        <v>645</v>
      </c>
      <c r="F1246" s="157">
        <v>58</v>
      </c>
      <c r="G1246" s="157" t="s">
        <v>631</v>
      </c>
      <c r="H1246" s="157">
        <v>33</v>
      </c>
      <c r="I1246" s="157">
        <v>2007</v>
      </c>
      <c r="J1246" s="157" t="s">
        <v>5</v>
      </c>
    </row>
    <row r="1247" spans="1:10">
      <c r="A1247" s="166" t="str">
        <f t="shared" si="87"/>
        <v>Swaziland, Social services</v>
      </c>
      <c r="B1247" s="154" t="str">
        <f t="shared" si="89"/>
        <v>SZ</v>
      </c>
      <c r="C1247" s="154" t="str">
        <f t="shared" si="89"/>
        <v>748</v>
      </c>
      <c r="D1247" s="155" t="str">
        <f t="shared" si="89"/>
        <v>Swaziland</v>
      </c>
      <c r="E1247" s="154" t="s">
        <v>645</v>
      </c>
      <c r="F1247" s="157">
        <v>13</v>
      </c>
      <c r="G1247" s="157" t="s">
        <v>631</v>
      </c>
      <c r="H1247" s="157">
        <v>63</v>
      </c>
      <c r="I1247" s="157">
        <v>2010</v>
      </c>
      <c r="J1247" s="157" t="s">
        <v>5</v>
      </c>
    </row>
    <row r="1248" spans="1:10">
      <c r="A1248" s="166" t="str">
        <f t="shared" si="87"/>
        <v>Uganda, Social services</v>
      </c>
      <c r="B1248" s="154" t="str">
        <f t="shared" si="89"/>
        <v>UG</v>
      </c>
      <c r="C1248" s="154" t="str">
        <f t="shared" si="89"/>
        <v>800</v>
      </c>
      <c r="D1248" s="155" t="str">
        <f t="shared" si="89"/>
        <v>Uganda</v>
      </c>
      <c r="E1248" s="154" t="s">
        <v>645</v>
      </c>
      <c r="F1248" s="157">
        <v>86</v>
      </c>
      <c r="G1248" s="157" t="s">
        <v>631</v>
      </c>
      <c r="H1248" s="157">
        <v>25</v>
      </c>
      <c r="I1248" s="157">
        <v>2009</v>
      </c>
      <c r="J1248" s="157" t="s">
        <v>5</v>
      </c>
    </row>
    <row r="1249" spans="1:10">
      <c r="A1249" s="166" t="str">
        <f t="shared" si="87"/>
        <v>Tajikistan, Social services</v>
      </c>
      <c r="B1249" s="154" t="str">
        <f t="shared" si="89"/>
        <v>TJ</v>
      </c>
      <c r="C1249" s="154" t="str">
        <f t="shared" si="89"/>
        <v>762</v>
      </c>
      <c r="D1249" s="155" t="str">
        <f t="shared" si="89"/>
        <v>Tajikistan</v>
      </c>
      <c r="E1249" s="154" t="s">
        <v>645</v>
      </c>
      <c r="F1249" s="157">
        <v>31</v>
      </c>
      <c r="G1249" s="157" t="s">
        <v>631</v>
      </c>
      <c r="H1249" s="157">
        <v>47</v>
      </c>
      <c r="I1249" s="157">
        <v>2009</v>
      </c>
      <c r="J1249" s="157" t="s">
        <v>5</v>
      </c>
    </row>
    <row r="1250" spans="1:10">
      <c r="A1250" s="166" t="str">
        <f t="shared" si="87"/>
        <v>Solomon Islands, Social services</v>
      </c>
      <c r="B1250" s="154" t="str">
        <f t="shared" si="89"/>
        <v>SB</v>
      </c>
      <c r="C1250" s="154" t="str">
        <f t="shared" si="89"/>
        <v>090</v>
      </c>
      <c r="D1250" s="155" t="str">
        <f t="shared" si="89"/>
        <v>Solomon Islands</v>
      </c>
      <c r="E1250" s="154" t="s">
        <v>645</v>
      </c>
      <c r="F1250" s="157">
        <v>94</v>
      </c>
      <c r="G1250" s="157" t="s">
        <v>631</v>
      </c>
      <c r="H1250" s="157">
        <v>23</v>
      </c>
      <c r="I1250" s="157">
        <v>2006</v>
      </c>
      <c r="J1250" s="157" t="s">
        <v>5</v>
      </c>
    </row>
    <row r="1251" spans="1:10">
      <c r="A1251" s="166" t="str">
        <f t="shared" si="87"/>
        <v>Papua New Guinea, Social services</v>
      </c>
      <c r="B1251" s="154" t="str">
        <f t="shared" si="89"/>
        <v>PG</v>
      </c>
      <c r="C1251" s="154" t="str">
        <f t="shared" si="89"/>
        <v>598</v>
      </c>
      <c r="D1251" s="155" t="str">
        <f t="shared" si="89"/>
        <v>Papua New Guinea</v>
      </c>
      <c r="E1251" s="154" t="s">
        <v>645</v>
      </c>
      <c r="F1251" s="157">
        <v>48</v>
      </c>
      <c r="G1251" s="157" t="s">
        <v>631</v>
      </c>
      <c r="H1251" s="157">
        <v>38</v>
      </c>
      <c r="I1251" s="157">
        <v>1996</v>
      </c>
      <c r="J1251" s="157" t="s">
        <v>5</v>
      </c>
    </row>
    <row r="1252" spans="1:10">
      <c r="A1252" s="166" t="str">
        <f t="shared" si="87"/>
        <v>Senegal, Social services</v>
      </c>
      <c r="B1252" s="154" t="str">
        <f t="shared" si="89"/>
        <v>SN</v>
      </c>
      <c r="C1252" s="154" t="str">
        <f t="shared" si="89"/>
        <v>686</v>
      </c>
      <c r="D1252" s="155" t="str">
        <f t="shared" si="89"/>
        <v>Senegal</v>
      </c>
      <c r="E1252" s="154" t="s">
        <v>645</v>
      </c>
      <c r="F1252" s="157">
        <v>31</v>
      </c>
      <c r="G1252" s="157" t="s">
        <v>631</v>
      </c>
      <c r="H1252" s="157">
        <v>47</v>
      </c>
      <c r="I1252" s="157">
        <v>2011</v>
      </c>
      <c r="J1252" s="157" t="s">
        <v>5</v>
      </c>
    </row>
    <row r="1253" spans="1:10">
      <c r="A1253" s="166" t="str">
        <f t="shared" si="87"/>
        <v>United Republic of Tanzania, Social services</v>
      </c>
      <c r="B1253" s="154" t="str">
        <f t="shared" si="89"/>
        <v>TZ</v>
      </c>
      <c r="C1253" s="154">
        <f t="shared" si="89"/>
        <v>834</v>
      </c>
      <c r="D1253" s="155" t="str">
        <f t="shared" si="89"/>
        <v>United Republic of Tanzania</v>
      </c>
      <c r="E1253" s="154" t="s">
        <v>645</v>
      </c>
      <c r="F1253" s="157">
        <v>58</v>
      </c>
      <c r="G1253" s="157" t="s">
        <v>631</v>
      </c>
      <c r="H1253" s="157">
        <v>33</v>
      </c>
      <c r="I1253" s="157">
        <v>2007</v>
      </c>
      <c r="J1253" s="157" t="s">
        <v>5</v>
      </c>
    </row>
    <row r="1254" spans="1:10">
      <c r="A1254" s="166" t="str">
        <f t="shared" si="87"/>
        <v>India, Social services</v>
      </c>
      <c r="B1254" s="154" t="str">
        <f t="shared" si="89"/>
        <v>IN</v>
      </c>
      <c r="C1254" s="154" t="str">
        <f t="shared" si="89"/>
        <v>356</v>
      </c>
      <c r="D1254" s="155" t="str">
        <f t="shared" si="89"/>
        <v>India</v>
      </c>
      <c r="E1254" s="154" t="s">
        <v>645</v>
      </c>
      <c r="F1254" s="157">
        <v>68</v>
      </c>
      <c r="G1254" s="157" t="s">
        <v>631</v>
      </c>
      <c r="H1254" s="157">
        <v>30</v>
      </c>
      <c r="I1254" s="157">
        <v>2010</v>
      </c>
      <c r="J1254" s="157" t="s">
        <v>5</v>
      </c>
    </row>
    <row r="1255" spans="1:10">
      <c r="A1255" s="166" t="str">
        <f t="shared" si="87"/>
        <v>Bhutan, Social services</v>
      </c>
      <c r="B1255" s="154" t="str">
        <f t="shared" si="89"/>
        <v>BT</v>
      </c>
      <c r="C1255" s="154" t="str">
        <f t="shared" si="89"/>
        <v>064</v>
      </c>
      <c r="D1255" s="155" t="str">
        <f t="shared" si="89"/>
        <v>Bhutan</v>
      </c>
      <c r="E1255" s="154" t="s">
        <v>645</v>
      </c>
      <c r="F1255" s="157">
        <v>94</v>
      </c>
      <c r="G1255" s="157" t="s">
        <v>631</v>
      </c>
      <c r="H1255" s="157">
        <v>23</v>
      </c>
      <c r="I1255" s="157">
        <v>2007</v>
      </c>
      <c r="J1255" s="157" t="s">
        <v>5</v>
      </c>
    </row>
    <row r="1256" spans="1:10">
      <c r="A1256" s="166" t="str">
        <f t="shared" si="87"/>
        <v>Nepal, Social services</v>
      </c>
      <c r="B1256" s="154" t="str">
        <f t="shared" si="89"/>
        <v>NP</v>
      </c>
      <c r="C1256" s="154" t="str">
        <f t="shared" si="89"/>
        <v>524</v>
      </c>
      <c r="D1256" s="155" t="str">
        <f t="shared" si="89"/>
        <v>Nepal</v>
      </c>
      <c r="E1256" s="154" t="s">
        <v>645</v>
      </c>
      <c r="F1256" s="157">
        <v>86</v>
      </c>
      <c r="G1256" s="157" t="s">
        <v>631</v>
      </c>
      <c r="H1256" s="157">
        <v>25</v>
      </c>
      <c r="I1256" s="157">
        <v>2011</v>
      </c>
      <c r="J1256" s="157" t="s">
        <v>5</v>
      </c>
    </row>
    <row r="1257" spans="1:10">
      <c r="A1257" s="166" t="str">
        <f t="shared" si="87"/>
        <v>Bangladesh, Social services</v>
      </c>
      <c r="B1257" s="154" t="str">
        <f t="shared" si="89"/>
        <v>BD</v>
      </c>
      <c r="C1257" s="154" t="str">
        <f t="shared" si="89"/>
        <v>050</v>
      </c>
      <c r="D1257" s="155" t="str">
        <f t="shared" si="89"/>
        <v>Bangladesh</v>
      </c>
      <c r="E1257" s="154" t="s">
        <v>645</v>
      </c>
      <c r="F1257" s="157">
        <v>62</v>
      </c>
      <c r="G1257" s="157" t="s">
        <v>631</v>
      </c>
      <c r="H1257" s="157">
        <v>32</v>
      </c>
      <c r="I1257" s="157">
        <v>2010</v>
      </c>
      <c r="J1257" s="157" t="s">
        <v>5</v>
      </c>
    </row>
    <row r="1258" spans="1:10">
      <c r="A1258" s="166" t="str">
        <f t="shared" si="87"/>
        <v>Occupied Palestinian Territory, Social services</v>
      </c>
      <c r="B1258" s="154" t="str">
        <f t="shared" si="89"/>
        <v>PS</v>
      </c>
      <c r="C1258" s="154" t="str">
        <f t="shared" si="89"/>
        <v>275</v>
      </c>
      <c r="D1258" s="155" t="str">
        <f t="shared" si="89"/>
        <v>Occupied Palestinian Territory</v>
      </c>
      <c r="E1258" s="154" t="s">
        <v>645</v>
      </c>
      <c r="F1258" s="157">
        <v>99</v>
      </c>
      <c r="G1258" s="157" t="s">
        <v>631</v>
      </c>
      <c r="H1258" s="157">
        <v>22</v>
      </c>
      <c r="I1258" s="157">
        <v>2009</v>
      </c>
      <c r="J1258" s="157" t="s">
        <v>5</v>
      </c>
    </row>
    <row r="1259" spans="1:10">
      <c r="A1259" s="166" t="str">
        <f t="shared" si="87"/>
        <v>Kenya, Social services</v>
      </c>
      <c r="B1259" s="154" t="str">
        <f t="shared" si="89"/>
        <v>KE</v>
      </c>
      <c r="C1259" s="154" t="str">
        <f t="shared" si="89"/>
        <v>404</v>
      </c>
      <c r="D1259" s="155" t="str">
        <f t="shared" si="89"/>
        <v>Kenya</v>
      </c>
      <c r="E1259" s="154" t="s">
        <v>645</v>
      </c>
      <c r="F1259" s="157">
        <v>36</v>
      </c>
      <c r="G1259" s="157" t="s">
        <v>631</v>
      </c>
      <c r="H1259" s="157">
        <v>46</v>
      </c>
      <c r="I1259" s="157">
        <v>2005</v>
      </c>
      <c r="J1259" s="157" t="s">
        <v>5</v>
      </c>
    </row>
    <row r="1260" spans="1:10">
      <c r="A1260" s="166" t="str">
        <f t="shared" si="87"/>
        <v>Uzbekistan, Social services</v>
      </c>
      <c r="B1260" s="154" t="str">
        <f t="shared" si="89"/>
        <v>UZ</v>
      </c>
      <c r="C1260" s="154" t="str">
        <f t="shared" si="89"/>
        <v>860</v>
      </c>
      <c r="D1260" s="155" t="str">
        <f t="shared" si="89"/>
        <v>Uzbekistan</v>
      </c>
      <c r="E1260" s="154" t="s">
        <v>645</v>
      </c>
      <c r="F1260" s="157">
        <v>50</v>
      </c>
      <c r="G1260" s="157" t="s">
        <v>631</v>
      </c>
      <c r="H1260" s="157">
        <v>37</v>
      </c>
      <c r="I1260" s="157">
        <v>2010</v>
      </c>
      <c r="J1260" s="157" t="s">
        <v>6</v>
      </c>
    </row>
    <row r="1261" spans="1:10">
      <c r="A1261" s="166" t="str">
        <f t="shared" si="87"/>
        <v>Syrian Arab Republic, Social services</v>
      </c>
      <c r="B1261" s="154" t="str">
        <f t="shared" ref="B1261:D1276" si="90">B1061</f>
        <v>SY</v>
      </c>
      <c r="C1261" s="154" t="str">
        <f t="shared" si="90"/>
        <v>760</v>
      </c>
      <c r="D1261" s="155" t="str">
        <f t="shared" si="90"/>
        <v>Syrian Arab Republic</v>
      </c>
      <c r="E1261" s="154" t="s">
        <v>645</v>
      </c>
      <c r="F1261" s="157">
        <v>68</v>
      </c>
      <c r="G1261" s="157" t="s">
        <v>631</v>
      </c>
      <c r="H1261" s="157">
        <v>30</v>
      </c>
      <c r="I1261" s="157">
        <v>2010</v>
      </c>
      <c r="J1261" s="157" t="s">
        <v>6</v>
      </c>
    </row>
    <row r="1262" spans="1:10">
      <c r="A1262" s="166" t="str">
        <f t="shared" si="87"/>
        <v>Viet Nam, Social services</v>
      </c>
      <c r="B1262" s="154" t="str">
        <f t="shared" si="90"/>
        <v>VN</v>
      </c>
      <c r="C1262" s="154" t="str">
        <f t="shared" si="90"/>
        <v>704</v>
      </c>
      <c r="D1262" s="155" t="str">
        <f t="shared" si="90"/>
        <v>Viet Nam</v>
      </c>
      <c r="E1262" s="154" t="s">
        <v>645</v>
      </c>
      <c r="F1262" s="157">
        <v>104</v>
      </c>
      <c r="G1262" s="157" t="s">
        <v>631</v>
      </c>
      <c r="H1262" s="157">
        <v>21</v>
      </c>
      <c r="I1262" s="157">
        <v>2010</v>
      </c>
      <c r="J1262" s="157" t="s">
        <v>5</v>
      </c>
    </row>
    <row r="1263" spans="1:10">
      <c r="A1263" s="166" t="str">
        <f t="shared" si="87"/>
        <v>Kiribati, Social services</v>
      </c>
      <c r="B1263" s="154" t="str">
        <f t="shared" si="90"/>
        <v>KI</v>
      </c>
      <c r="C1263" s="154" t="str">
        <f t="shared" si="90"/>
        <v>296</v>
      </c>
      <c r="D1263" s="155" t="str">
        <f t="shared" si="90"/>
        <v>Kiribati</v>
      </c>
      <c r="E1263" s="154" t="s">
        <v>645</v>
      </c>
      <c r="F1263" s="157">
        <v>50</v>
      </c>
      <c r="G1263" s="157" t="s">
        <v>631</v>
      </c>
      <c r="H1263" s="157">
        <v>37</v>
      </c>
      <c r="I1263" s="157">
        <v>2010</v>
      </c>
      <c r="J1263" s="157" t="s">
        <v>6</v>
      </c>
    </row>
    <row r="1264" spans="1:10">
      <c r="A1264" s="166" t="str">
        <f t="shared" si="87"/>
        <v>Algeria, Social services</v>
      </c>
      <c r="B1264" s="154" t="str">
        <f t="shared" si="90"/>
        <v>DZ</v>
      </c>
      <c r="C1264" s="154" t="str">
        <f t="shared" si="90"/>
        <v>012</v>
      </c>
      <c r="D1264" s="155" t="str">
        <f t="shared" si="90"/>
        <v>Algeria</v>
      </c>
      <c r="E1264" s="154" t="s">
        <v>645</v>
      </c>
      <c r="F1264" s="157">
        <v>86</v>
      </c>
      <c r="G1264" s="157" t="s">
        <v>631</v>
      </c>
      <c r="H1264" s="157">
        <v>25</v>
      </c>
      <c r="I1264" s="157">
        <v>2010</v>
      </c>
      <c r="J1264" s="157" t="s">
        <v>6</v>
      </c>
    </row>
    <row r="1265" spans="1:10">
      <c r="A1265" s="166" t="str">
        <f t="shared" si="87"/>
        <v>Equatorial Guinea, Social services</v>
      </c>
      <c r="B1265" s="154" t="str">
        <f t="shared" si="90"/>
        <v>GQ</v>
      </c>
      <c r="C1265" s="154" t="str">
        <f t="shared" si="90"/>
        <v>226</v>
      </c>
      <c r="D1265" s="155" t="str">
        <f t="shared" si="90"/>
        <v>Equatorial Guinea</v>
      </c>
      <c r="E1265" s="154" t="s">
        <v>645</v>
      </c>
      <c r="F1265" s="157">
        <v>1</v>
      </c>
      <c r="G1265" s="157" t="s">
        <v>631</v>
      </c>
      <c r="H1265" s="157">
        <v>77</v>
      </c>
      <c r="I1265" s="157">
        <v>2006</v>
      </c>
      <c r="J1265" s="157" t="s">
        <v>5</v>
      </c>
    </row>
    <row r="1266" spans="1:10">
      <c r="A1266" s="166" t="str">
        <f t="shared" si="87"/>
        <v>Nicaragua, Social services</v>
      </c>
      <c r="B1266" s="154" t="str">
        <f t="shared" si="90"/>
        <v>NI</v>
      </c>
      <c r="C1266" s="154" t="str">
        <f t="shared" si="90"/>
        <v>558</v>
      </c>
      <c r="D1266" s="155" t="str">
        <f t="shared" si="90"/>
        <v>Nicaragua</v>
      </c>
      <c r="E1266" s="154" t="s">
        <v>645</v>
      </c>
      <c r="F1266" s="157">
        <v>40</v>
      </c>
      <c r="G1266" s="157" t="s">
        <v>631</v>
      </c>
      <c r="H1266" s="157">
        <v>43</v>
      </c>
      <c r="I1266" s="157">
        <v>2009</v>
      </c>
      <c r="J1266" s="157" t="s">
        <v>5</v>
      </c>
    </row>
    <row r="1267" spans="1:10">
      <c r="A1267" s="166" t="str">
        <f t="shared" si="87"/>
        <v>Turkmenistan, Social services</v>
      </c>
      <c r="B1267" s="154" t="str">
        <f t="shared" si="90"/>
        <v>TM</v>
      </c>
      <c r="C1267" s="154" t="str">
        <f t="shared" si="90"/>
        <v>795</v>
      </c>
      <c r="D1267" s="155" t="str">
        <f t="shared" si="90"/>
        <v>Turkmenistan</v>
      </c>
      <c r="E1267" s="154" t="s">
        <v>645</v>
      </c>
      <c r="F1267" s="157">
        <v>86</v>
      </c>
      <c r="G1267" s="157" t="s">
        <v>631</v>
      </c>
      <c r="H1267" s="157">
        <v>25</v>
      </c>
      <c r="I1267" s="157">
        <v>2010</v>
      </c>
      <c r="J1267" s="157" t="s">
        <v>6</v>
      </c>
    </row>
    <row r="1268" spans="1:10">
      <c r="A1268" s="166" t="str">
        <f t="shared" si="87"/>
        <v>Honduras, Social services</v>
      </c>
      <c r="B1268" s="154" t="str">
        <f t="shared" si="90"/>
        <v>HN</v>
      </c>
      <c r="C1268" s="154" t="str">
        <f t="shared" si="90"/>
        <v>340</v>
      </c>
      <c r="D1268" s="155" t="str">
        <f t="shared" si="90"/>
        <v>Honduras</v>
      </c>
      <c r="E1268" s="154" t="s">
        <v>645</v>
      </c>
      <c r="F1268" s="157">
        <v>9</v>
      </c>
      <c r="G1268" s="157" t="s">
        <v>631</v>
      </c>
      <c r="H1268" s="157">
        <v>66</v>
      </c>
      <c r="I1268" s="157">
        <v>2010</v>
      </c>
      <c r="J1268" s="157" t="s">
        <v>5</v>
      </c>
    </row>
    <row r="1269" spans="1:10">
      <c r="A1269" s="166" t="str">
        <f t="shared" si="87"/>
        <v>Pakistan, Social services</v>
      </c>
      <c r="B1269" s="154" t="str">
        <f t="shared" si="90"/>
        <v>PK</v>
      </c>
      <c r="C1269" s="154" t="str">
        <f t="shared" si="90"/>
        <v>586</v>
      </c>
      <c r="D1269" s="155" t="str">
        <f t="shared" si="90"/>
        <v>Pakistan</v>
      </c>
      <c r="E1269" s="154" t="s">
        <v>645</v>
      </c>
      <c r="F1269" s="157">
        <v>99</v>
      </c>
      <c r="G1269" s="157" t="s">
        <v>631</v>
      </c>
      <c r="H1269" s="157">
        <v>22</v>
      </c>
      <c r="I1269" s="157">
        <v>2006</v>
      </c>
      <c r="J1269" s="157" t="s">
        <v>5</v>
      </c>
    </row>
    <row r="1270" spans="1:10">
      <c r="A1270" s="166" t="str">
        <f t="shared" si="87"/>
        <v>Kyrgyzstan, Social services</v>
      </c>
      <c r="B1270" s="154" t="str">
        <f t="shared" si="90"/>
        <v>KG</v>
      </c>
      <c r="C1270" s="154" t="str">
        <f t="shared" si="90"/>
        <v>417</v>
      </c>
      <c r="D1270" s="155" t="str">
        <f t="shared" si="90"/>
        <v>Kyrgyzstan</v>
      </c>
      <c r="E1270" s="154" t="s">
        <v>645</v>
      </c>
      <c r="F1270" s="157">
        <v>55</v>
      </c>
      <c r="G1270" s="157" t="s">
        <v>631</v>
      </c>
      <c r="H1270" s="157">
        <v>34</v>
      </c>
      <c r="I1270" s="157">
        <v>2010</v>
      </c>
      <c r="J1270" s="157" t="s">
        <v>5</v>
      </c>
    </row>
    <row r="1271" spans="1:10">
      <c r="A1271" s="166" t="str">
        <f t="shared" si="87"/>
        <v>Bolivia (Plurinational State of), Social services</v>
      </c>
      <c r="B1271" s="154" t="str">
        <f t="shared" si="90"/>
        <v>BO</v>
      </c>
      <c r="C1271" s="154" t="str">
        <f t="shared" si="90"/>
        <v>068</v>
      </c>
      <c r="D1271" s="155" t="str">
        <f t="shared" si="90"/>
        <v>Bolivia (Plurinational State of)</v>
      </c>
      <c r="E1271" s="154" t="s">
        <v>645</v>
      </c>
      <c r="F1271" s="157">
        <v>25</v>
      </c>
      <c r="G1271" s="157" t="s">
        <v>631</v>
      </c>
      <c r="H1271" s="157">
        <v>51</v>
      </c>
      <c r="I1271" s="157">
        <v>2009</v>
      </c>
      <c r="J1271" s="157" t="s">
        <v>5</v>
      </c>
    </row>
    <row r="1272" spans="1:10">
      <c r="A1272" s="166" t="str">
        <f t="shared" si="87"/>
        <v>Micronesia (Federated States of), Social services</v>
      </c>
      <c r="B1272" s="154" t="str">
        <f t="shared" si="90"/>
        <v>FM</v>
      </c>
      <c r="C1272" s="154" t="str">
        <f t="shared" si="90"/>
        <v>583</v>
      </c>
      <c r="D1272" s="155" t="str">
        <f t="shared" si="90"/>
        <v>Micronesia (Federated States of)</v>
      </c>
      <c r="E1272" s="154" t="s">
        <v>645</v>
      </c>
      <c r="F1272" s="157">
        <v>65</v>
      </c>
      <c r="G1272" s="157" t="s">
        <v>631</v>
      </c>
      <c r="H1272" s="157">
        <v>31</v>
      </c>
      <c r="I1272" s="157">
        <v>2010</v>
      </c>
      <c r="J1272" s="157" t="s">
        <v>6</v>
      </c>
    </row>
    <row r="1273" spans="1:10">
      <c r="A1273" s="166" t="str">
        <f t="shared" si="87"/>
        <v>Zambia, Social services</v>
      </c>
      <c r="B1273" s="154" t="str">
        <f t="shared" si="90"/>
        <v>ZM</v>
      </c>
      <c r="C1273" s="154" t="str">
        <f t="shared" si="90"/>
        <v>894</v>
      </c>
      <c r="D1273" s="155" t="str">
        <f t="shared" si="90"/>
        <v>Zambia</v>
      </c>
      <c r="E1273" s="154" t="s">
        <v>645</v>
      </c>
      <c r="F1273" s="157">
        <v>17</v>
      </c>
      <c r="G1273" s="157" t="s">
        <v>631</v>
      </c>
      <c r="H1273" s="157">
        <v>61</v>
      </c>
      <c r="I1273" s="157">
        <v>2010</v>
      </c>
      <c r="J1273" s="157" t="s">
        <v>5</v>
      </c>
    </row>
    <row r="1274" spans="1:10">
      <c r="A1274" s="166" t="str">
        <f t="shared" si="87"/>
        <v>Gabon, Social services</v>
      </c>
      <c r="B1274" s="154" t="str">
        <f t="shared" si="90"/>
        <v>GA</v>
      </c>
      <c r="C1274" s="154" t="str">
        <f t="shared" si="90"/>
        <v>266</v>
      </c>
      <c r="D1274" s="155" t="str">
        <f t="shared" si="90"/>
        <v>Gabon</v>
      </c>
      <c r="E1274" s="154" t="s">
        <v>645</v>
      </c>
      <c r="F1274" s="157">
        <v>58</v>
      </c>
      <c r="G1274" s="157" t="s">
        <v>631</v>
      </c>
      <c r="H1274" s="157">
        <v>33</v>
      </c>
      <c r="I1274" s="157">
        <v>2005</v>
      </c>
      <c r="J1274" s="157" t="s">
        <v>5</v>
      </c>
    </row>
    <row r="1275" spans="1:10">
      <c r="A1275" s="166" t="str">
        <f t="shared" si="87"/>
        <v>Marshall Islands, Social services</v>
      </c>
      <c r="B1275" s="154" t="str">
        <f t="shared" si="90"/>
        <v>MH</v>
      </c>
      <c r="C1275" s="154" t="str">
        <f t="shared" si="90"/>
        <v>584</v>
      </c>
      <c r="D1275" s="155" t="str">
        <f t="shared" si="90"/>
        <v>Marshall Islands</v>
      </c>
      <c r="E1275" s="154" t="s">
        <v>645</v>
      </c>
      <c r="F1275" s="157">
        <v>73</v>
      </c>
      <c r="G1275" s="157" t="s">
        <v>631</v>
      </c>
      <c r="H1275" s="157">
        <v>29</v>
      </c>
      <c r="I1275" s="157">
        <v>2010</v>
      </c>
      <c r="J1275" s="157" t="s">
        <v>6</v>
      </c>
    </row>
    <row r="1276" spans="1:10">
      <c r="A1276" s="166" t="str">
        <f t="shared" si="87"/>
        <v>Guatemala, Social services</v>
      </c>
      <c r="B1276" s="154" t="str">
        <f t="shared" si="90"/>
        <v>GT</v>
      </c>
      <c r="C1276" s="154" t="str">
        <f t="shared" si="90"/>
        <v>320</v>
      </c>
      <c r="D1276" s="155" t="str">
        <f t="shared" si="90"/>
        <v>Guatemala</v>
      </c>
      <c r="E1276" s="154" t="s">
        <v>645</v>
      </c>
      <c r="F1276" s="157">
        <v>24</v>
      </c>
      <c r="G1276" s="157" t="s">
        <v>631</v>
      </c>
      <c r="H1276" s="157">
        <v>54</v>
      </c>
      <c r="I1276" s="157">
        <v>2011</v>
      </c>
      <c r="J1276" s="157" t="s">
        <v>5</v>
      </c>
    </row>
    <row r="1277" spans="1:10">
      <c r="A1277" s="166" t="str">
        <f t="shared" si="87"/>
        <v>Morocco, Social services</v>
      </c>
      <c r="B1277" s="154" t="str">
        <f t="shared" ref="B1277:D1292" si="91">B1077</f>
        <v>MA</v>
      </c>
      <c r="C1277" s="154" t="str">
        <f t="shared" si="91"/>
        <v>504</v>
      </c>
      <c r="D1277" s="155" t="str">
        <f t="shared" si="91"/>
        <v>Morocco</v>
      </c>
      <c r="E1277" s="154" t="s">
        <v>645</v>
      </c>
      <c r="F1277" s="157">
        <v>145</v>
      </c>
      <c r="G1277" s="157" t="s">
        <v>631</v>
      </c>
      <c r="H1277" s="157">
        <v>9</v>
      </c>
      <c r="I1277" s="157">
        <v>2007</v>
      </c>
      <c r="J1277" s="157" t="s">
        <v>5</v>
      </c>
    </row>
    <row r="1278" spans="1:10">
      <c r="A1278" s="166" t="str">
        <f t="shared" si="87"/>
        <v>Iran (Islamic Republic of), Social services</v>
      </c>
      <c r="B1278" s="154" t="str">
        <f t="shared" si="91"/>
        <v>IR</v>
      </c>
      <c r="C1278" s="154" t="str">
        <f t="shared" si="91"/>
        <v>364</v>
      </c>
      <c r="D1278" s="155" t="str">
        <f t="shared" si="91"/>
        <v>Iran (Islamic Republic of)</v>
      </c>
      <c r="E1278" s="154" t="s">
        <v>645</v>
      </c>
      <c r="F1278" s="157">
        <v>93</v>
      </c>
      <c r="G1278" s="157" t="s">
        <v>631</v>
      </c>
      <c r="H1278" s="157">
        <v>24</v>
      </c>
      <c r="I1278" s="157">
        <v>2010</v>
      </c>
      <c r="J1278" s="157" t="s">
        <v>6</v>
      </c>
    </row>
    <row r="1279" spans="1:10">
      <c r="A1279" s="166" t="str">
        <f t="shared" si="87"/>
        <v>Guyana, Social services</v>
      </c>
      <c r="B1279" s="154" t="str">
        <f t="shared" si="91"/>
        <v>GY</v>
      </c>
      <c r="C1279" s="154" t="str">
        <f t="shared" si="91"/>
        <v>328</v>
      </c>
      <c r="D1279" s="155" t="str">
        <f t="shared" si="91"/>
        <v>Guyana</v>
      </c>
      <c r="E1279" s="154" t="s">
        <v>645</v>
      </c>
      <c r="F1279" s="157">
        <v>73</v>
      </c>
      <c r="G1279" s="157" t="s">
        <v>631</v>
      </c>
      <c r="H1279" s="157">
        <v>29</v>
      </c>
      <c r="I1279" s="157">
        <v>2010</v>
      </c>
      <c r="J1279" s="157" t="s">
        <v>6</v>
      </c>
    </row>
    <row r="1280" spans="1:10">
      <c r="A1280" s="166" t="str">
        <f t="shared" si="87"/>
        <v>Vanuatu, Social services</v>
      </c>
      <c r="B1280" s="154" t="str">
        <f t="shared" si="91"/>
        <v>VU</v>
      </c>
      <c r="C1280" s="154" t="str">
        <f t="shared" si="91"/>
        <v>548</v>
      </c>
      <c r="D1280" s="155" t="str">
        <f t="shared" si="91"/>
        <v>Vanuatu</v>
      </c>
      <c r="E1280" s="154" t="s">
        <v>645</v>
      </c>
      <c r="F1280" s="157">
        <v>68</v>
      </c>
      <c r="G1280" s="157" t="s">
        <v>631</v>
      </c>
      <c r="H1280" s="157">
        <v>30</v>
      </c>
      <c r="I1280" s="157">
        <v>2010</v>
      </c>
      <c r="J1280" s="157" t="s">
        <v>6</v>
      </c>
    </row>
    <row r="1281" spans="1:10">
      <c r="A1281" s="166" t="str">
        <f t="shared" si="87"/>
        <v>Mongolia, Social services</v>
      </c>
      <c r="B1281" s="154" t="str">
        <f t="shared" si="91"/>
        <v>MN</v>
      </c>
      <c r="C1281" s="154" t="str">
        <f t="shared" si="91"/>
        <v>496</v>
      </c>
      <c r="D1281" s="155" t="str">
        <f t="shared" si="91"/>
        <v>Mongolia</v>
      </c>
      <c r="E1281" s="154" t="s">
        <v>645</v>
      </c>
      <c r="F1281" s="157">
        <v>47</v>
      </c>
      <c r="G1281" s="157" t="s">
        <v>631</v>
      </c>
      <c r="H1281" s="157">
        <v>39</v>
      </c>
      <c r="I1281" s="157">
        <v>2010</v>
      </c>
      <c r="J1281" s="157" t="s">
        <v>5</v>
      </c>
    </row>
    <row r="1282" spans="1:10">
      <c r="A1282" s="166" t="str">
        <f t="shared" si="87"/>
        <v>Egypt, Social services</v>
      </c>
      <c r="B1282" s="154" t="str">
        <f t="shared" si="91"/>
        <v>EG</v>
      </c>
      <c r="C1282" s="154" t="str">
        <f t="shared" si="91"/>
        <v>818</v>
      </c>
      <c r="D1282" s="155" t="str">
        <f t="shared" si="91"/>
        <v>Egypt</v>
      </c>
      <c r="E1282" s="154" t="s">
        <v>645</v>
      </c>
      <c r="F1282" s="157">
        <v>99</v>
      </c>
      <c r="G1282" s="157" t="s">
        <v>631</v>
      </c>
      <c r="H1282" s="157">
        <v>22</v>
      </c>
      <c r="I1282" s="157">
        <v>2008</v>
      </c>
      <c r="J1282" s="157" t="s">
        <v>5</v>
      </c>
    </row>
    <row r="1283" spans="1:10">
      <c r="A1283" s="166" t="str">
        <f t="shared" si="87"/>
        <v>Tuvalu, Social services</v>
      </c>
      <c r="B1283" s="154" t="str">
        <f t="shared" si="91"/>
        <v>TV</v>
      </c>
      <c r="C1283" s="154" t="str">
        <f t="shared" si="91"/>
        <v>798</v>
      </c>
      <c r="D1283" s="155" t="str">
        <f t="shared" si="91"/>
        <v>Tuvalu</v>
      </c>
      <c r="E1283" s="154" t="s">
        <v>645</v>
      </c>
      <c r="F1283" s="157">
        <v>73</v>
      </c>
      <c r="G1283" s="157" t="s">
        <v>631</v>
      </c>
      <c r="H1283" s="157">
        <v>29</v>
      </c>
      <c r="I1283" s="157">
        <v>2010</v>
      </c>
      <c r="J1283" s="157" t="s">
        <v>6</v>
      </c>
    </row>
    <row r="1284" spans="1:10">
      <c r="A1284" s="166" t="str">
        <f t="shared" si="87"/>
        <v>Belize, Social services</v>
      </c>
      <c r="B1284" s="154" t="str">
        <f t="shared" si="91"/>
        <v>BZ</v>
      </c>
      <c r="C1284" s="154" t="str">
        <f t="shared" si="91"/>
        <v>084</v>
      </c>
      <c r="D1284" s="155" t="str">
        <f t="shared" si="91"/>
        <v>Belize</v>
      </c>
      <c r="E1284" s="154" t="s">
        <v>645</v>
      </c>
      <c r="F1284" s="157">
        <v>55</v>
      </c>
      <c r="G1284" s="157" t="s">
        <v>631</v>
      </c>
      <c r="H1284" s="157">
        <v>34</v>
      </c>
      <c r="I1284" s="157">
        <v>2002</v>
      </c>
      <c r="J1284" s="157" t="s">
        <v>5</v>
      </c>
    </row>
    <row r="1285" spans="1:10">
      <c r="A1285" s="166" t="str">
        <f t="shared" si="87"/>
        <v>El Salvador, Social services</v>
      </c>
      <c r="B1285" s="154" t="str">
        <f t="shared" si="91"/>
        <v>SV</v>
      </c>
      <c r="C1285" s="154" t="str">
        <f t="shared" si="91"/>
        <v>222</v>
      </c>
      <c r="D1285" s="155" t="str">
        <f t="shared" si="91"/>
        <v>El Salvador</v>
      </c>
      <c r="E1285" s="154" t="s">
        <v>645</v>
      </c>
      <c r="F1285" s="157">
        <v>40</v>
      </c>
      <c r="G1285" s="157" t="s">
        <v>631</v>
      </c>
      <c r="H1285" s="157">
        <v>43</v>
      </c>
      <c r="I1285" s="157">
        <v>2010</v>
      </c>
      <c r="J1285" s="157" t="s">
        <v>5</v>
      </c>
    </row>
    <row r="1286" spans="1:10">
      <c r="A1286" s="166" t="str">
        <f t="shared" ref="A1286:A1349" si="92">D1286&amp;", "&amp;E1286</f>
        <v>Tunisia, Social services</v>
      </c>
      <c r="B1286" s="154" t="str">
        <f t="shared" si="91"/>
        <v>TN</v>
      </c>
      <c r="C1286" s="154" t="str">
        <f t="shared" si="91"/>
        <v>788</v>
      </c>
      <c r="D1286" s="155" t="str">
        <f t="shared" si="91"/>
        <v>Tunisia</v>
      </c>
      <c r="E1286" s="154" t="s">
        <v>645</v>
      </c>
      <c r="F1286" s="157">
        <v>116</v>
      </c>
      <c r="G1286" s="157" t="s">
        <v>631</v>
      </c>
      <c r="H1286" s="157">
        <v>16</v>
      </c>
      <c r="I1286" s="157">
        <v>2010</v>
      </c>
      <c r="J1286" s="157" t="s">
        <v>5</v>
      </c>
    </row>
    <row r="1287" spans="1:10">
      <c r="A1287" s="166" t="str">
        <f t="shared" si="92"/>
        <v>Ghana, Social services</v>
      </c>
      <c r="B1287" s="154" t="str">
        <f t="shared" si="91"/>
        <v>GH</v>
      </c>
      <c r="C1287" s="154" t="str">
        <f t="shared" si="91"/>
        <v>288</v>
      </c>
      <c r="D1287" s="155" t="str">
        <f t="shared" si="91"/>
        <v>Ghana</v>
      </c>
      <c r="E1287" s="154" t="s">
        <v>645</v>
      </c>
      <c r="F1287" s="157">
        <v>73</v>
      </c>
      <c r="G1287" s="157" t="s">
        <v>631</v>
      </c>
      <c r="H1287" s="157">
        <v>29</v>
      </c>
      <c r="I1287" s="157">
        <v>2006</v>
      </c>
      <c r="J1287" s="157" t="s">
        <v>5</v>
      </c>
    </row>
    <row r="1288" spans="1:10">
      <c r="A1288" s="166" t="str">
        <f t="shared" si="92"/>
        <v>Azerbaijan, Social services</v>
      </c>
      <c r="B1288" s="154" t="str">
        <f t="shared" si="91"/>
        <v>AZ</v>
      </c>
      <c r="C1288" s="154" t="str">
        <f t="shared" si="91"/>
        <v>031</v>
      </c>
      <c r="D1288" s="155" t="str">
        <f t="shared" si="91"/>
        <v>Azerbaijan</v>
      </c>
      <c r="E1288" s="154" t="s">
        <v>645</v>
      </c>
      <c r="F1288" s="157">
        <v>116</v>
      </c>
      <c r="G1288" s="157" t="s">
        <v>631</v>
      </c>
      <c r="H1288" s="157">
        <v>16</v>
      </c>
      <c r="I1288" s="157">
        <v>2008</v>
      </c>
      <c r="J1288" s="157" t="s">
        <v>5</v>
      </c>
    </row>
    <row r="1289" spans="1:10">
      <c r="A1289" s="166" t="str">
        <f t="shared" si="92"/>
        <v>Maldives, Social services</v>
      </c>
      <c r="B1289" s="154" t="str">
        <f t="shared" si="91"/>
        <v>MV</v>
      </c>
      <c r="C1289" s="154" t="str">
        <f t="shared" si="91"/>
        <v>462</v>
      </c>
      <c r="D1289" s="155" t="str">
        <f t="shared" si="91"/>
        <v>Maldives</v>
      </c>
      <c r="E1289" s="154" t="s">
        <v>645</v>
      </c>
      <c r="F1289" s="157">
        <v>86</v>
      </c>
      <c r="G1289" s="157" t="s">
        <v>631</v>
      </c>
      <c r="H1289" s="157">
        <v>25</v>
      </c>
      <c r="I1289" s="157">
        <v>2010</v>
      </c>
      <c r="J1289" s="157" t="s">
        <v>6</v>
      </c>
    </row>
    <row r="1290" spans="1:10">
      <c r="A1290" s="166" t="str">
        <f t="shared" si="92"/>
        <v>Paraguay, Social services</v>
      </c>
      <c r="B1290" s="154" t="str">
        <f t="shared" si="91"/>
        <v>PY</v>
      </c>
      <c r="C1290" s="154" t="str">
        <f t="shared" si="91"/>
        <v>600</v>
      </c>
      <c r="D1290" s="155" t="str">
        <f t="shared" si="91"/>
        <v>Paraguay</v>
      </c>
      <c r="E1290" s="154" t="s">
        <v>645</v>
      </c>
      <c r="F1290" s="157">
        <v>62</v>
      </c>
      <c r="G1290" s="157" t="s">
        <v>631</v>
      </c>
      <c r="H1290" s="157">
        <v>32</v>
      </c>
      <c r="I1290" s="157">
        <v>2011</v>
      </c>
      <c r="J1290" s="157" t="s">
        <v>5</v>
      </c>
    </row>
    <row r="1291" spans="1:10">
      <c r="A1291" s="166" t="str">
        <f t="shared" si="92"/>
        <v>Bosnia and Herzegovina, Social services</v>
      </c>
      <c r="B1291" s="154" t="str">
        <f t="shared" si="91"/>
        <v>BA</v>
      </c>
      <c r="C1291" s="154" t="str">
        <f t="shared" si="91"/>
        <v>070</v>
      </c>
      <c r="D1291" s="155" t="str">
        <f t="shared" si="91"/>
        <v>Bosnia and Herzegovina</v>
      </c>
      <c r="E1291" s="154" t="s">
        <v>645</v>
      </c>
      <c r="F1291" s="157">
        <v>125</v>
      </c>
      <c r="G1291" s="157" t="s">
        <v>631</v>
      </c>
      <c r="H1291" s="157">
        <v>14</v>
      </c>
      <c r="I1291" s="157">
        <v>2007</v>
      </c>
      <c r="J1291" s="157" t="s">
        <v>5</v>
      </c>
    </row>
    <row r="1292" spans="1:10">
      <c r="A1292" s="166" t="str">
        <f t="shared" si="92"/>
        <v>Jordan, Social services</v>
      </c>
      <c r="B1292" s="154" t="str">
        <f t="shared" si="91"/>
        <v>JO</v>
      </c>
      <c r="C1292" s="154" t="str">
        <f t="shared" si="91"/>
        <v>400</v>
      </c>
      <c r="D1292" s="155" t="str">
        <f t="shared" si="91"/>
        <v>Jordan</v>
      </c>
      <c r="E1292" s="154" t="s">
        <v>645</v>
      </c>
      <c r="F1292" s="157">
        <v>129</v>
      </c>
      <c r="G1292" s="157" t="s">
        <v>631</v>
      </c>
      <c r="H1292" s="157">
        <v>13</v>
      </c>
      <c r="I1292" s="157">
        <v>2008</v>
      </c>
      <c r="J1292" s="157" t="s">
        <v>5</v>
      </c>
    </row>
    <row r="1293" spans="1:10">
      <c r="A1293" s="166" t="str">
        <f t="shared" si="92"/>
        <v>Libya, Social services</v>
      </c>
      <c r="B1293" s="154" t="str">
        <f t="shared" ref="B1293:D1308" si="93">B1093</f>
        <v>LY</v>
      </c>
      <c r="C1293" s="154" t="str">
        <f t="shared" si="93"/>
        <v>434</v>
      </c>
      <c r="D1293" s="155" t="str">
        <f t="shared" si="93"/>
        <v>Libya</v>
      </c>
      <c r="E1293" s="154" t="s">
        <v>645</v>
      </c>
      <c r="F1293" s="157">
        <v>116</v>
      </c>
      <c r="G1293" s="157" t="s">
        <v>631</v>
      </c>
      <c r="H1293" s="157">
        <v>16</v>
      </c>
      <c r="I1293" s="157">
        <v>2010</v>
      </c>
      <c r="J1293" s="157" t="s">
        <v>6</v>
      </c>
    </row>
    <row r="1294" spans="1:10">
      <c r="A1294" s="166" t="str">
        <f t="shared" si="92"/>
        <v>Cape Verde, Social services</v>
      </c>
      <c r="B1294" s="154" t="str">
        <f t="shared" si="93"/>
        <v>CV</v>
      </c>
      <c r="C1294" s="154" t="str">
        <f t="shared" si="93"/>
        <v>132</v>
      </c>
      <c r="D1294" s="155" t="str">
        <f t="shared" si="93"/>
        <v>Cape Verde</v>
      </c>
      <c r="E1294" s="154" t="s">
        <v>645</v>
      </c>
      <c r="F1294" s="157">
        <v>83</v>
      </c>
      <c r="G1294" s="157" t="s">
        <v>631</v>
      </c>
      <c r="H1294" s="157">
        <v>27</v>
      </c>
      <c r="I1294" s="157">
        <v>2007</v>
      </c>
      <c r="J1294" s="157" t="s">
        <v>5</v>
      </c>
    </row>
    <row r="1295" spans="1:10">
      <c r="A1295" s="166" t="str">
        <f t="shared" si="92"/>
        <v>Turkey, Social services</v>
      </c>
      <c r="B1295" s="154" t="str">
        <f t="shared" si="93"/>
        <v>TR</v>
      </c>
      <c r="C1295" s="154" t="str">
        <f t="shared" si="93"/>
        <v>792</v>
      </c>
      <c r="D1295" s="155" t="str">
        <f t="shared" si="93"/>
        <v>Turkey</v>
      </c>
      <c r="E1295" s="154" t="s">
        <v>645</v>
      </c>
      <c r="F1295" s="157">
        <v>112</v>
      </c>
      <c r="G1295" s="157" t="s">
        <v>631</v>
      </c>
      <c r="H1295" s="157">
        <v>18</v>
      </c>
      <c r="I1295" s="157">
        <v>2009</v>
      </c>
      <c r="J1295" s="157" t="s">
        <v>5</v>
      </c>
    </row>
    <row r="1296" spans="1:10">
      <c r="A1296" s="166" t="str">
        <f t="shared" si="92"/>
        <v>Fiji, Social services</v>
      </c>
      <c r="B1296" s="154" t="str">
        <f t="shared" si="93"/>
        <v>FJ</v>
      </c>
      <c r="C1296" s="154" t="str">
        <f t="shared" si="93"/>
        <v>242</v>
      </c>
      <c r="D1296" s="155" t="str">
        <f t="shared" si="93"/>
        <v>Fiji</v>
      </c>
      <c r="E1296" s="154" t="s">
        <v>645</v>
      </c>
      <c r="F1296" s="157">
        <v>65</v>
      </c>
      <c r="G1296" s="157" t="s">
        <v>631</v>
      </c>
      <c r="H1296" s="157">
        <v>31</v>
      </c>
      <c r="I1296" s="157">
        <v>2009</v>
      </c>
      <c r="J1296" s="157" t="s">
        <v>5</v>
      </c>
    </row>
    <row r="1297" spans="1:10">
      <c r="A1297" s="166" t="str">
        <f t="shared" si="92"/>
        <v>Indonesia, Social services</v>
      </c>
      <c r="B1297" s="154" t="str">
        <f t="shared" si="93"/>
        <v>ID</v>
      </c>
      <c r="C1297" s="154" t="str">
        <f t="shared" si="93"/>
        <v>360</v>
      </c>
      <c r="D1297" s="155" t="str">
        <f t="shared" si="93"/>
        <v>Indonesia</v>
      </c>
      <c r="E1297" s="154" t="s">
        <v>645</v>
      </c>
      <c r="F1297" s="157">
        <v>134</v>
      </c>
      <c r="G1297" s="157" t="s">
        <v>631</v>
      </c>
      <c r="H1297" s="157">
        <v>12</v>
      </c>
      <c r="I1297" s="157">
        <v>2012</v>
      </c>
      <c r="J1297" s="157" t="s">
        <v>5</v>
      </c>
    </row>
    <row r="1298" spans="1:10">
      <c r="A1298" s="166" t="str">
        <f t="shared" si="92"/>
        <v>Dominican Republic, Social services</v>
      </c>
      <c r="B1298" s="154" t="str">
        <f t="shared" si="93"/>
        <v>DO</v>
      </c>
      <c r="C1298" s="154" t="str">
        <f t="shared" si="93"/>
        <v>214</v>
      </c>
      <c r="D1298" s="155" t="str">
        <f t="shared" si="93"/>
        <v>Dominican Republic</v>
      </c>
      <c r="E1298" s="154" t="s">
        <v>645</v>
      </c>
      <c r="F1298" s="157">
        <v>45</v>
      </c>
      <c r="G1298" s="157" t="s">
        <v>631</v>
      </c>
      <c r="H1298" s="157">
        <v>40</v>
      </c>
      <c r="I1298" s="157">
        <v>2011</v>
      </c>
      <c r="J1298" s="157" t="s">
        <v>5</v>
      </c>
    </row>
    <row r="1299" spans="1:10">
      <c r="A1299" s="166" t="str">
        <f t="shared" si="92"/>
        <v>China, Social services</v>
      </c>
      <c r="B1299" s="154" t="str">
        <f t="shared" si="93"/>
        <v>CN</v>
      </c>
      <c r="C1299" s="154">
        <f t="shared" si="93"/>
        <v>156</v>
      </c>
      <c r="D1299" s="155" t="str">
        <f t="shared" si="93"/>
        <v>China</v>
      </c>
      <c r="E1299" s="154" t="s">
        <v>645</v>
      </c>
      <c r="F1299" s="157">
        <v>172</v>
      </c>
      <c r="G1299" s="157" t="s">
        <v>631</v>
      </c>
      <c r="H1299" s="157">
        <v>3</v>
      </c>
      <c r="I1299" s="157">
        <v>2004</v>
      </c>
      <c r="J1299" s="157" t="s">
        <v>5</v>
      </c>
    </row>
    <row r="1300" spans="1:10">
      <c r="A1300" s="166" t="str">
        <f t="shared" si="92"/>
        <v>Namibia, Social services</v>
      </c>
      <c r="B1300" s="154" t="str">
        <f t="shared" si="93"/>
        <v>NA</v>
      </c>
      <c r="C1300" s="154" t="str">
        <f t="shared" si="93"/>
        <v>516</v>
      </c>
      <c r="D1300" s="155" t="str">
        <f t="shared" si="93"/>
        <v>Namibia</v>
      </c>
      <c r="E1300" s="154" t="s">
        <v>645</v>
      </c>
      <c r="F1300" s="157">
        <v>73</v>
      </c>
      <c r="G1300" s="157" t="s">
        <v>631</v>
      </c>
      <c r="H1300" s="157">
        <v>29</v>
      </c>
      <c r="I1300" s="157">
        <v>2009</v>
      </c>
      <c r="J1300" s="157" t="s">
        <v>5</v>
      </c>
    </row>
    <row r="1301" spans="1:10">
      <c r="A1301" s="166" t="str">
        <f t="shared" si="92"/>
        <v>Ecuador, Social services</v>
      </c>
      <c r="B1301" s="154" t="str">
        <f t="shared" si="93"/>
        <v>EC</v>
      </c>
      <c r="C1301" s="154" t="str">
        <f t="shared" si="93"/>
        <v>218</v>
      </c>
      <c r="D1301" s="155" t="str">
        <f t="shared" si="93"/>
        <v>Ecuador</v>
      </c>
      <c r="E1301" s="154" t="s">
        <v>645</v>
      </c>
      <c r="F1301" s="157">
        <v>73</v>
      </c>
      <c r="G1301" s="157" t="s">
        <v>631</v>
      </c>
      <c r="H1301" s="157">
        <v>29</v>
      </c>
      <c r="I1301" s="157">
        <v>2011</v>
      </c>
      <c r="J1301" s="157" t="s">
        <v>5</v>
      </c>
    </row>
    <row r="1302" spans="1:10">
      <c r="A1302" s="166" t="str">
        <f t="shared" si="92"/>
        <v>Venezuela (Bolivarian Republic of), Social services</v>
      </c>
      <c r="B1302" s="154" t="str">
        <f t="shared" si="93"/>
        <v>VE</v>
      </c>
      <c r="C1302" s="154" t="str">
        <f t="shared" si="93"/>
        <v>862</v>
      </c>
      <c r="D1302" s="155" t="str">
        <f t="shared" si="93"/>
        <v>Venezuela (Bolivarian Republic of)</v>
      </c>
      <c r="E1302" s="154" t="s">
        <v>645</v>
      </c>
      <c r="F1302" s="157">
        <v>62</v>
      </c>
      <c r="G1302" s="157" t="s">
        <v>631</v>
      </c>
      <c r="H1302" s="157">
        <v>32</v>
      </c>
      <c r="I1302" s="157">
        <v>2011</v>
      </c>
      <c r="J1302" s="157" t="s">
        <v>5</v>
      </c>
    </row>
    <row r="1303" spans="1:10">
      <c r="A1303" s="166" t="str">
        <f t="shared" si="92"/>
        <v>The former Yugoslav Republic of Macedonia, Social services</v>
      </c>
      <c r="B1303" s="154" t="str">
        <f t="shared" si="93"/>
        <v>MK</v>
      </c>
      <c r="C1303" s="154" t="str">
        <f t="shared" si="93"/>
        <v>807</v>
      </c>
      <c r="D1303" s="155" t="str">
        <f t="shared" si="93"/>
        <v>The former Yugoslav Republic of Macedonia</v>
      </c>
      <c r="E1303" s="154" t="s">
        <v>645</v>
      </c>
      <c r="F1303" s="157">
        <v>111</v>
      </c>
      <c r="G1303" s="157" t="s">
        <v>631</v>
      </c>
      <c r="H1303" s="157">
        <v>19</v>
      </c>
      <c r="I1303" s="157">
        <v>2006</v>
      </c>
      <c r="J1303" s="157" t="s">
        <v>5</v>
      </c>
    </row>
    <row r="1304" spans="1:10">
      <c r="A1304" s="166" t="str">
        <f t="shared" si="92"/>
        <v>Lebanon, Social services</v>
      </c>
      <c r="B1304" s="154" t="str">
        <f t="shared" si="93"/>
        <v>LB</v>
      </c>
      <c r="C1304" s="154" t="str">
        <f t="shared" si="93"/>
        <v>422</v>
      </c>
      <c r="D1304" s="155" t="str">
        <f t="shared" si="93"/>
        <v>Lebanon</v>
      </c>
      <c r="E1304" s="154" t="s">
        <v>645</v>
      </c>
      <c r="F1304" s="157">
        <v>112</v>
      </c>
      <c r="G1304" s="157" t="s">
        <v>631</v>
      </c>
      <c r="H1304" s="157">
        <v>18</v>
      </c>
      <c r="I1304" s="157">
        <v>2010</v>
      </c>
      <c r="J1304" s="157" t="s">
        <v>6</v>
      </c>
    </row>
    <row r="1305" spans="1:10">
      <c r="A1305" s="166" t="str">
        <f t="shared" si="92"/>
        <v>Albania, Social services</v>
      </c>
      <c r="B1305" s="154" t="str">
        <f t="shared" si="93"/>
        <v>AL</v>
      </c>
      <c r="C1305" s="154" t="str">
        <f t="shared" si="93"/>
        <v>008</v>
      </c>
      <c r="D1305" s="155" t="str">
        <f t="shared" si="93"/>
        <v>Albania</v>
      </c>
      <c r="E1305" s="154" t="s">
        <v>645</v>
      </c>
      <c r="F1305" s="157">
        <v>134</v>
      </c>
      <c r="G1305" s="157" t="s">
        <v>631</v>
      </c>
      <c r="H1305" s="157">
        <v>12</v>
      </c>
      <c r="I1305" s="157">
        <v>2008</v>
      </c>
      <c r="J1305" s="157" t="s">
        <v>5</v>
      </c>
    </row>
    <row r="1306" spans="1:10">
      <c r="A1306" s="166" t="str">
        <f t="shared" si="92"/>
        <v>Suriname, Social services</v>
      </c>
      <c r="B1306" s="154" t="str">
        <f t="shared" si="93"/>
        <v>SR</v>
      </c>
      <c r="C1306" s="154" t="str">
        <f t="shared" si="93"/>
        <v>740</v>
      </c>
      <c r="D1306" s="155" t="str">
        <f t="shared" si="93"/>
        <v>Suriname</v>
      </c>
      <c r="E1306" s="154" t="s">
        <v>645</v>
      </c>
      <c r="F1306" s="157">
        <v>104</v>
      </c>
      <c r="G1306" s="157" t="s">
        <v>631</v>
      </c>
      <c r="H1306" s="157">
        <v>21</v>
      </c>
      <c r="I1306" s="157">
        <v>2010</v>
      </c>
      <c r="J1306" s="157" t="s">
        <v>6</v>
      </c>
    </row>
    <row r="1307" spans="1:10">
      <c r="A1307" s="166" t="str">
        <f t="shared" si="92"/>
        <v>Russian Federation, Social services</v>
      </c>
      <c r="B1307" s="154" t="str">
        <f t="shared" si="93"/>
        <v>RU</v>
      </c>
      <c r="C1307" s="154" t="str">
        <f t="shared" si="93"/>
        <v>643</v>
      </c>
      <c r="D1307" s="155" t="str">
        <f t="shared" si="93"/>
        <v>Russian Federation</v>
      </c>
      <c r="E1307" s="154" t="s">
        <v>645</v>
      </c>
      <c r="F1307" s="157">
        <v>138</v>
      </c>
      <c r="G1307" s="157" t="s">
        <v>631</v>
      </c>
      <c r="H1307" s="157">
        <v>11</v>
      </c>
      <c r="I1307" s="157">
        <v>2006</v>
      </c>
      <c r="J1307" s="157" t="s">
        <v>5</v>
      </c>
    </row>
    <row r="1308" spans="1:10">
      <c r="A1308" s="166" t="str">
        <f t="shared" si="92"/>
        <v>Cuba, Social services</v>
      </c>
      <c r="B1308" s="154" t="str">
        <f t="shared" si="93"/>
        <v>CU</v>
      </c>
      <c r="C1308" s="154" t="str">
        <f t="shared" si="93"/>
        <v>192</v>
      </c>
      <c r="D1308" s="155" t="str">
        <f t="shared" si="93"/>
        <v>Cuba</v>
      </c>
      <c r="E1308" s="154" t="s">
        <v>645</v>
      </c>
      <c r="F1308" s="157">
        <v>94</v>
      </c>
      <c r="G1308" s="157" t="s">
        <v>631</v>
      </c>
      <c r="H1308" s="157">
        <v>23</v>
      </c>
      <c r="I1308" s="157">
        <v>2010</v>
      </c>
      <c r="J1308" s="157" t="s">
        <v>6</v>
      </c>
    </row>
    <row r="1309" spans="1:10">
      <c r="A1309" s="166" t="str">
        <f t="shared" si="92"/>
        <v>Republic of Moldova, Social services</v>
      </c>
      <c r="B1309" s="154" t="str">
        <f t="shared" ref="B1309:D1324" si="94">B1109</f>
        <v>MD</v>
      </c>
      <c r="C1309" s="154" t="str">
        <f t="shared" si="94"/>
        <v>498</v>
      </c>
      <c r="D1309" s="155" t="str">
        <f t="shared" si="94"/>
        <v>Republic of Moldova</v>
      </c>
      <c r="E1309" s="154" t="s">
        <v>645</v>
      </c>
      <c r="F1309" s="157">
        <v>99</v>
      </c>
      <c r="G1309" s="157" t="s">
        <v>631</v>
      </c>
      <c r="H1309" s="157">
        <v>22</v>
      </c>
      <c r="I1309" s="157">
        <v>2010</v>
      </c>
      <c r="J1309" s="157" t="s">
        <v>5</v>
      </c>
    </row>
    <row r="1310" spans="1:10">
      <c r="A1310" s="166" t="str">
        <f t="shared" si="92"/>
        <v>Tonga, Social services</v>
      </c>
      <c r="B1310" s="154" t="str">
        <f t="shared" si="94"/>
        <v>TO</v>
      </c>
      <c r="C1310" s="154" t="str">
        <f t="shared" si="94"/>
        <v>776</v>
      </c>
      <c r="D1310" s="155" t="str">
        <f t="shared" si="94"/>
        <v>Tonga</v>
      </c>
      <c r="E1310" s="154" t="s">
        <v>645</v>
      </c>
      <c r="F1310" s="157">
        <v>79</v>
      </c>
      <c r="G1310" s="157" t="s">
        <v>631</v>
      </c>
      <c r="H1310" s="157">
        <v>28</v>
      </c>
      <c r="I1310" s="157">
        <v>2010</v>
      </c>
      <c r="J1310" s="157" t="s">
        <v>6</v>
      </c>
    </row>
    <row r="1311" spans="1:10">
      <c r="A1311" s="166" t="str">
        <f t="shared" si="92"/>
        <v>Botswana, Social services</v>
      </c>
      <c r="B1311" s="154" t="str">
        <f t="shared" si="94"/>
        <v>BW</v>
      </c>
      <c r="C1311" s="154" t="str">
        <f t="shared" si="94"/>
        <v>072</v>
      </c>
      <c r="D1311" s="155" t="str">
        <f t="shared" si="94"/>
        <v>Botswana</v>
      </c>
      <c r="E1311" s="154" t="s">
        <v>645</v>
      </c>
      <c r="F1311" s="157">
        <v>65</v>
      </c>
      <c r="G1311" s="157" t="s">
        <v>631</v>
      </c>
      <c r="H1311" s="157">
        <v>31</v>
      </c>
      <c r="I1311" s="157">
        <v>2003</v>
      </c>
      <c r="J1311" s="157" t="s">
        <v>5</v>
      </c>
    </row>
    <row r="1312" spans="1:10">
      <c r="A1312" s="166" t="str">
        <f t="shared" si="92"/>
        <v>Samoa, Social services</v>
      </c>
      <c r="B1312" s="154" t="str">
        <f t="shared" si="94"/>
        <v>WS</v>
      </c>
      <c r="C1312" s="154" t="str">
        <f t="shared" si="94"/>
        <v>882</v>
      </c>
      <c r="D1312" s="155" t="str">
        <f t="shared" si="94"/>
        <v>Samoa</v>
      </c>
      <c r="E1312" s="154" t="s">
        <v>645</v>
      </c>
      <c r="F1312" s="157">
        <v>79</v>
      </c>
      <c r="G1312" s="157" t="s">
        <v>631</v>
      </c>
      <c r="H1312" s="157">
        <v>28</v>
      </c>
      <c r="I1312" s="157">
        <v>2010</v>
      </c>
      <c r="J1312" s="157" t="s">
        <v>6</v>
      </c>
    </row>
    <row r="1313" spans="1:10">
      <c r="A1313" s="166" t="str">
        <f t="shared" si="92"/>
        <v>South Africa, Social services</v>
      </c>
      <c r="B1313" s="154" t="str">
        <f t="shared" si="94"/>
        <v>ZA</v>
      </c>
      <c r="C1313" s="154" t="str">
        <f t="shared" si="94"/>
        <v>710</v>
      </c>
      <c r="D1313" s="155" t="str">
        <f t="shared" si="94"/>
        <v>South Africa</v>
      </c>
      <c r="E1313" s="154" t="s">
        <v>645</v>
      </c>
      <c r="F1313" s="157">
        <v>94</v>
      </c>
      <c r="G1313" s="157" t="s">
        <v>631</v>
      </c>
      <c r="H1313" s="157">
        <v>23</v>
      </c>
      <c r="I1313" s="157">
        <v>2006</v>
      </c>
      <c r="J1313" s="157" t="s">
        <v>5</v>
      </c>
    </row>
    <row r="1314" spans="1:10">
      <c r="A1314" s="166" t="str">
        <f t="shared" si="92"/>
        <v>Philippines, Social services</v>
      </c>
      <c r="B1314" s="154" t="str">
        <f t="shared" si="94"/>
        <v>PH</v>
      </c>
      <c r="C1314" s="154" t="str">
        <f t="shared" si="94"/>
        <v>608</v>
      </c>
      <c r="D1314" s="155" t="str">
        <f t="shared" si="94"/>
        <v>Philippines</v>
      </c>
      <c r="E1314" s="154" t="s">
        <v>645</v>
      </c>
      <c r="F1314" s="157">
        <v>83</v>
      </c>
      <c r="G1314" s="157" t="s">
        <v>631</v>
      </c>
      <c r="H1314" s="157">
        <v>27</v>
      </c>
      <c r="I1314" s="157">
        <v>2009</v>
      </c>
      <c r="J1314" s="157" t="s">
        <v>5</v>
      </c>
    </row>
    <row r="1315" spans="1:10">
      <c r="A1315" s="166" t="str">
        <f t="shared" si="92"/>
        <v>Armenia, Social services</v>
      </c>
      <c r="B1315" s="154" t="str">
        <f t="shared" si="94"/>
        <v>AM</v>
      </c>
      <c r="C1315" s="154" t="str">
        <f t="shared" si="94"/>
        <v>051</v>
      </c>
      <c r="D1315" s="155" t="str">
        <f t="shared" si="94"/>
        <v>Armenia</v>
      </c>
      <c r="E1315" s="154" t="s">
        <v>645</v>
      </c>
      <c r="F1315" s="157">
        <v>52</v>
      </c>
      <c r="G1315" s="157" t="s">
        <v>631</v>
      </c>
      <c r="H1315" s="157">
        <v>36</v>
      </c>
      <c r="I1315" s="157">
        <v>2010</v>
      </c>
      <c r="J1315" s="157" t="s">
        <v>5</v>
      </c>
    </row>
    <row r="1316" spans="1:10">
      <c r="A1316" s="166" t="str">
        <f t="shared" si="92"/>
        <v>Colombia, Social services</v>
      </c>
      <c r="B1316" s="154" t="str">
        <f t="shared" si="94"/>
        <v>CO</v>
      </c>
      <c r="C1316" s="154" t="str">
        <f t="shared" si="94"/>
        <v>170</v>
      </c>
      <c r="D1316" s="155" t="str">
        <f t="shared" si="94"/>
        <v>Colombia</v>
      </c>
      <c r="E1316" s="154" t="s">
        <v>645</v>
      </c>
      <c r="F1316" s="157">
        <v>55</v>
      </c>
      <c r="G1316" s="157" t="s">
        <v>631</v>
      </c>
      <c r="H1316" s="157">
        <v>34</v>
      </c>
      <c r="I1316" s="157">
        <v>2011</v>
      </c>
      <c r="J1316" s="157" t="s">
        <v>5</v>
      </c>
    </row>
    <row r="1317" spans="1:10">
      <c r="A1317" s="166" t="str">
        <f t="shared" si="92"/>
        <v>Kazakhstan, Social services</v>
      </c>
      <c r="B1317" s="154" t="str">
        <f t="shared" si="94"/>
        <v>KZ</v>
      </c>
      <c r="C1317" s="154" t="str">
        <f t="shared" si="94"/>
        <v>398</v>
      </c>
      <c r="D1317" s="155" t="str">
        <f t="shared" si="94"/>
        <v>Kazakhstan</v>
      </c>
      <c r="E1317" s="154" t="s">
        <v>645</v>
      </c>
      <c r="F1317" s="157">
        <v>161</v>
      </c>
      <c r="G1317" s="157" t="s">
        <v>631</v>
      </c>
      <c r="H1317" s="157">
        <v>5</v>
      </c>
      <c r="I1317" s="157">
        <v>2011</v>
      </c>
      <c r="J1317" s="157" t="s">
        <v>5</v>
      </c>
    </row>
    <row r="1318" spans="1:10">
      <c r="A1318" s="166" t="str">
        <f t="shared" si="92"/>
        <v>Ukraine, Social services</v>
      </c>
      <c r="B1318" s="154" t="str">
        <f t="shared" si="94"/>
        <v>UA</v>
      </c>
      <c r="C1318" s="154" t="str">
        <f t="shared" si="94"/>
        <v>804</v>
      </c>
      <c r="D1318" s="155" t="str">
        <f t="shared" si="94"/>
        <v>Ukraine</v>
      </c>
      <c r="E1318" s="154" t="s">
        <v>645</v>
      </c>
      <c r="F1318" s="157">
        <v>172</v>
      </c>
      <c r="G1318" s="157" t="s">
        <v>631</v>
      </c>
      <c r="H1318" s="157">
        <v>3</v>
      </c>
      <c r="I1318" s="157">
        <v>2008</v>
      </c>
      <c r="J1318" s="157" t="s">
        <v>5</v>
      </c>
    </row>
    <row r="1319" spans="1:10">
      <c r="A1319" s="166" t="str">
        <f t="shared" si="92"/>
        <v>Peru, Social services</v>
      </c>
      <c r="B1319" s="154" t="str">
        <f t="shared" si="94"/>
        <v>PE</v>
      </c>
      <c r="C1319" s="154" t="str">
        <f t="shared" si="94"/>
        <v>604</v>
      </c>
      <c r="D1319" s="155" t="str">
        <f t="shared" si="94"/>
        <v>Peru</v>
      </c>
      <c r="E1319" s="154" t="s">
        <v>645</v>
      </c>
      <c r="F1319" s="157">
        <v>79</v>
      </c>
      <c r="G1319" s="157" t="s">
        <v>631</v>
      </c>
      <c r="H1319" s="157">
        <v>28</v>
      </c>
      <c r="I1319" s="157">
        <v>2011</v>
      </c>
      <c r="J1319" s="157" t="s">
        <v>5</v>
      </c>
    </row>
    <row r="1320" spans="1:10">
      <c r="A1320" s="166" t="str">
        <f t="shared" si="92"/>
        <v>Jamaica, Social services</v>
      </c>
      <c r="B1320" s="154" t="str">
        <f t="shared" si="94"/>
        <v>JM</v>
      </c>
      <c r="C1320" s="154" t="str">
        <f t="shared" si="94"/>
        <v>388</v>
      </c>
      <c r="D1320" s="155" t="str">
        <f t="shared" si="94"/>
        <v>Jamaica</v>
      </c>
      <c r="E1320" s="154" t="s">
        <v>645</v>
      </c>
      <c r="F1320" s="157">
        <v>112</v>
      </c>
      <c r="G1320" s="157" t="s">
        <v>631</v>
      </c>
      <c r="H1320" s="157">
        <v>18</v>
      </c>
      <c r="I1320" s="157">
        <v>2010</v>
      </c>
      <c r="J1320" s="157" t="s">
        <v>5</v>
      </c>
    </row>
    <row r="1321" spans="1:10">
      <c r="A1321" s="166" t="str">
        <f t="shared" si="92"/>
        <v>Georgia, Social services</v>
      </c>
      <c r="B1321" s="154" t="str">
        <f t="shared" si="94"/>
        <v>GE</v>
      </c>
      <c r="C1321" s="154" t="str">
        <f t="shared" si="94"/>
        <v>268</v>
      </c>
      <c r="D1321" s="155" t="str">
        <f t="shared" si="94"/>
        <v>Georgia</v>
      </c>
      <c r="E1321" s="154" t="s">
        <v>645</v>
      </c>
      <c r="F1321" s="157">
        <v>86</v>
      </c>
      <c r="G1321" s="157" t="s">
        <v>631</v>
      </c>
      <c r="H1321" s="157">
        <v>25</v>
      </c>
      <c r="I1321" s="157">
        <v>2009</v>
      </c>
      <c r="J1321" s="157" t="s">
        <v>5</v>
      </c>
    </row>
    <row r="1322" spans="1:10">
      <c r="A1322" s="166" t="str">
        <f t="shared" si="92"/>
        <v>Sri Lanka, Social services</v>
      </c>
      <c r="B1322" s="154" t="str">
        <f t="shared" si="94"/>
        <v>LK</v>
      </c>
      <c r="C1322" s="154" t="str">
        <f t="shared" si="94"/>
        <v>144</v>
      </c>
      <c r="D1322" s="155" t="str">
        <f t="shared" si="94"/>
        <v>Sri Lanka</v>
      </c>
      <c r="E1322" s="154" t="s">
        <v>645</v>
      </c>
      <c r="F1322" s="157">
        <v>145</v>
      </c>
      <c r="G1322" s="157" t="s">
        <v>631</v>
      </c>
      <c r="H1322" s="157">
        <v>9</v>
      </c>
      <c r="I1322" s="157">
        <v>2010</v>
      </c>
      <c r="J1322" s="157" t="s">
        <v>5</v>
      </c>
    </row>
    <row r="1323" spans="1:10">
      <c r="A1323" s="166" t="str">
        <f t="shared" si="92"/>
        <v>Mexico, Social services</v>
      </c>
      <c r="B1323" s="154" t="str">
        <f t="shared" si="94"/>
        <v>MX</v>
      </c>
      <c r="C1323" s="154" t="str">
        <f t="shared" si="94"/>
        <v>484</v>
      </c>
      <c r="D1323" s="155" t="str">
        <f t="shared" si="94"/>
        <v>Mexico</v>
      </c>
      <c r="E1323" s="154" t="s">
        <v>645</v>
      </c>
      <c r="F1323" s="157">
        <v>25</v>
      </c>
      <c r="G1323" s="157" t="s">
        <v>631</v>
      </c>
      <c r="H1323" s="157">
        <v>51</v>
      </c>
      <c r="I1323" s="157">
        <v>2010</v>
      </c>
      <c r="J1323" s="157" t="s">
        <v>5</v>
      </c>
    </row>
    <row r="1324" spans="1:10">
      <c r="A1324" s="166" t="str">
        <f t="shared" si="92"/>
        <v>Saint Vincent and the Grenadines, Social services</v>
      </c>
      <c r="B1324" s="154" t="str">
        <f t="shared" si="94"/>
        <v>VC</v>
      </c>
      <c r="C1324" s="154" t="str">
        <f t="shared" si="94"/>
        <v>670</v>
      </c>
      <c r="D1324" s="155" t="str">
        <f t="shared" si="94"/>
        <v>Saint Vincent and the Grenadines</v>
      </c>
      <c r="E1324" s="154" t="s">
        <v>645</v>
      </c>
      <c r="F1324" s="157">
        <v>99</v>
      </c>
      <c r="G1324" s="157" t="s">
        <v>631</v>
      </c>
      <c r="H1324" s="157">
        <v>22</v>
      </c>
      <c r="I1324" s="157">
        <v>2010</v>
      </c>
      <c r="J1324" s="157" t="s">
        <v>6</v>
      </c>
    </row>
    <row r="1325" spans="1:10">
      <c r="A1325" s="166" t="str">
        <f t="shared" si="92"/>
        <v>Grenada, Social services</v>
      </c>
      <c r="B1325" s="154" t="str">
        <f t="shared" ref="B1325:D1340" si="95">B1125</f>
        <v>GD</v>
      </c>
      <c r="C1325" s="154" t="str">
        <f t="shared" si="95"/>
        <v>308</v>
      </c>
      <c r="D1325" s="155" t="str">
        <f t="shared" si="95"/>
        <v>Grenada</v>
      </c>
      <c r="E1325" s="154" t="s">
        <v>645</v>
      </c>
      <c r="F1325" s="157">
        <v>109</v>
      </c>
      <c r="G1325" s="157" t="s">
        <v>631</v>
      </c>
      <c r="H1325" s="157">
        <v>20</v>
      </c>
      <c r="I1325" s="157">
        <v>2010</v>
      </c>
      <c r="J1325" s="157" t="s">
        <v>6</v>
      </c>
    </row>
    <row r="1326" spans="1:10">
      <c r="A1326" s="166" t="str">
        <f t="shared" si="92"/>
        <v>Belarus, Social services</v>
      </c>
      <c r="B1326" s="154" t="str">
        <f t="shared" si="95"/>
        <v>BY</v>
      </c>
      <c r="C1326" s="154" t="str">
        <f t="shared" si="95"/>
        <v>112</v>
      </c>
      <c r="D1326" s="155" t="str">
        <f t="shared" si="95"/>
        <v>Belarus</v>
      </c>
      <c r="E1326" s="154" t="s">
        <v>645</v>
      </c>
      <c r="F1326" s="157">
        <v>161</v>
      </c>
      <c r="G1326" s="157" t="s">
        <v>631</v>
      </c>
      <c r="H1326" s="157">
        <v>5</v>
      </c>
      <c r="I1326" s="157">
        <v>2009</v>
      </c>
      <c r="J1326" s="157" t="s">
        <v>5</v>
      </c>
    </row>
    <row r="1327" spans="1:10">
      <c r="A1327" s="166" t="str">
        <f t="shared" si="92"/>
        <v>Seychelles, Social services</v>
      </c>
      <c r="B1327" s="154" t="str">
        <f t="shared" si="95"/>
        <v>SC</v>
      </c>
      <c r="C1327" s="154" t="str">
        <f t="shared" si="95"/>
        <v>690</v>
      </c>
      <c r="D1327" s="155" t="str">
        <f t="shared" si="95"/>
        <v>Seychelles</v>
      </c>
      <c r="E1327" s="154" t="s">
        <v>645</v>
      </c>
      <c r="F1327" s="157">
        <v>116</v>
      </c>
      <c r="G1327" s="157" t="s">
        <v>631</v>
      </c>
      <c r="H1327" s="157">
        <v>16</v>
      </c>
      <c r="I1327" s="157">
        <v>2010</v>
      </c>
      <c r="J1327" s="157" t="s">
        <v>6</v>
      </c>
    </row>
    <row r="1328" spans="1:10">
      <c r="A1328" s="166" t="str">
        <f t="shared" si="92"/>
        <v>Serbia, Social services</v>
      </c>
      <c r="B1328" s="154" t="str">
        <f t="shared" si="95"/>
        <v>RS</v>
      </c>
      <c r="C1328" s="154" t="str">
        <f t="shared" si="95"/>
        <v>688</v>
      </c>
      <c r="D1328" s="155" t="str">
        <f t="shared" si="95"/>
        <v>Serbia</v>
      </c>
      <c r="E1328" s="154" t="s">
        <v>645</v>
      </c>
      <c r="F1328" s="157">
        <v>145</v>
      </c>
      <c r="G1328" s="157" t="s">
        <v>631</v>
      </c>
      <c r="H1328" s="157">
        <v>9</v>
      </c>
      <c r="I1328" s="157">
        <v>2010</v>
      </c>
      <c r="J1328" s="157" t="s">
        <v>5</v>
      </c>
    </row>
    <row r="1329" spans="1:10">
      <c r="A1329" s="166" t="str">
        <f t="shared" si="92"/>
        <v>Saudi Arabia, Social services</v>
      </c>
      <c r="B1329" s="154" t="str">
        <f t="shared" si="95"/>
        <v>SA</v>
      </c>
      <c r="C1329" s="154" t="str">
        <f t="shared" si="95"/>
        <v>682</v>
      </c>
      <c r="D1329" s="155" t="str">
        <f t="shared" si="95"/>
        <v>Saudi Arabia</v>
      </c>
      <c r="E1329" s="154" t="s">
        <v>645</v>
      </c>
      <c r="F1329" s="157">
        <v>134</v>
      </c>
      <c r="G1329" s="157" t="s">
        <v>631</v>
      </c>
      <c r="H1329" s="157">
        <v>12</v>
      </c>
      <c r="I1329" s="157">
        <v>2010</v>
      </c>
      <c r="J1329" s="157" t="s">
        <v>6</v>
      </c>
    </row>
    <row r="1330" spans="1:10">
      <c r="A1330" s="166" t="str">
        <f t="shared" si="92"/>
        <v>Oman, Social services</v>
      </c>
      <c r="B1330" s="154" t="str">
        <f t="shared" si="95"/>
        <v>OM</v>
      </c>
      <c r="C1330" s="154" t="str">
        <f t="shared" si="95"/>
        <v>512</v>
      </c>
      <c r="D1330" s="155" t="str">
        <f t="shared" si="95"/>
        <v>Oman</v>
      </c>
      <c r="E1330" s="154" t="s">
        <v>645</v>
      </c>
      <c r="F1330" s="157">
        <v>145</v>
      </c>
      <c r="G1330" s="157" t="s">
        <v>631</v>
      </c>
      <c r="H1330" s="157">
        <v>9</v>
      </c>
      <c r="I1330" s="157">
        <v>2010</v>
      </c>
      <c r="J1330" s="157" t="s">
        <v>6</v>
      </c>
    </row>
    <row r="1331" spans="1:10">
      <c r="A1331" s="166" t="str">
        <f t="shared" si="92"/>
        <v>Saint Lucia, Social services</v>
      </c>
      <c r="B1331" s="154" t="str">
        <f t="shared" si="95"/>
        <v>LC</v>
      </c>
      <c r="C1331" s="154" t="str">
        <f t="shared" si="95"/>
        <v>662</v>
      </c>
      <c r="D1331" s="155" t="str">
        <f t="shared" si="95"/>
        <v>Saint Lucia</v>
      </c>
      <c r="E1331" s="154" t="s">
        <v>645</v>
      </c>
      <c r="F1331" s="157">
        <v>104</v>
      </c>
      <c r="G1331" s="157" t="s">
        <v>631</v>
      </c>
      <c r="H1331" s="157">
        <v>21</v>
      </c>
      <c r="I1331" s="157">
        <v>2010</v>
      </c>
      <c r="J1331" s="157" t="s">
        <v>6</v>
      </c>
    </row>
    <row r="1332" spans="1:10">
      <c r="A1332" s="166" t="str">
        <f t="shared" si="92"/>
        <v>Dominica, Social services</v>
      </c>
      <c r="B1332" s="154" t="str">
        <f t="shared" si="95"/>
        <v>DM</v>
      </c>
      <c r="C1332" s="154" t="str">
        <f t="shared" si="95"/>
        <v>212</v>
      </c>
      <c r="D1332" s="155" t="str">
        <f t="shared" si="95"/>
        <v>Dominica</v>
      </c>
      <c r="E1332" s="154" t="s">
        <v>645</v>
      </c>
      <c r="F1332" s="157">
        <v>104</v>
      </c>
      <c r="G1332" s="157" t="s">
        <v>631</v>
      </c>
      <c r="H1332" s="157">
        <v>21</v>
      </c>
      <c r="I1332" s="157">
        <v>2010</v>
      </c>
      <c r="J1332" s="157" t="s">
        <v>6</v>
      </c>
    </row>
    <row r="1333" spans="1:10">
      <c r="A1333" s="166" t="str">
        <f t="shared" si="92"/>
        <v>Montenegro, Social services</v>
      </c>
      <c r="B1333" s="154" t="str">
        <f t="shared" si="95"/>
        <v>ME</v>
      </c>
      <c r="C1333" s="154" t="str">
        <f t="shared" si="95"/>
        <v>499</v>
      </c>
      <c r="D1333" s="155" t="str">
        <f t="shared" si="95"/>
        <v>Montenegro</v>
      </c>
      <c r="E1333" s="154" t="s">
        <v>645</v>
      </c>
      <c r="F1333" s="157">
        <v>145</v>
      </c>
      <c r="G1333" s="157" t="s">
        <v>631</v>
      </c>
      <c r="H1333" s="157">
        <v>9</v>
      </c>
      <c r="I1333" s="157">
        <v>2011</v>
      </c>
      <c r="J1333" s="157" t="s">
        <v>5</v>
      </c>
    </row>
    <row r="1334" spans="1:10">
      <c r="A1334" s="166" t="str">
        <f t="shared" si="92"/>
        <v>Brazil, Social services</v>
      </c>
      <c r="B1334" s="154" t="str">
        <f t="shared" si="95"/>
        <v>BR</v>
      </c>
      <c r="C1334" s="154" t="str">
        <f t="shared" si="95"/>
        <v>076</v>
      </c>
      <c r="D1334" s="155" t="str">
        <f t="shared" si="95"/>
        <v>Brazil</v>
      </c>
      <c r="E1334" s="154" t="s">
        <v>645</v>
      </c>
      <c r="F1334" s="157">
        <v>104</v>
      </c>
      <c r="G1334" s="157" t="s">
        <v>631</v>
      </c>
      <c r="H1334" s="157">
        <v>21</v>
      </c>
      <c r="I1334" s="157">
        <v>2009</v>
      </c>
      <c r="J1334" s="157" t="s">
        <v>5</v>
      </c>
    </row>
    <row r="1335" spans="1:10">
      <c r="A1335" s="166" t="str">
        <f t="shared" si="92"/>
        <v>Panama, Social services</v>
      </c>
      <c r="B1335" s="154" t="str">
        <f t="shared" si="95"/>
        <v>PA</v>
      </c>
      <c r="C1335" s="154" t="str">
        <f t="shared" si="95"/>
        <v>591</v>
      </c>
      <c r="D1335" s="155" t="str">
        <f t="shared" si="95"/>
        <v>Panama</v>
      </c>
      <c r="E1335" s="154" t="s">
        <v>645</v>
      </c>
      <c r="F1335" s="157">
        <v>58</v>
      </c>
      <c r="G1335" s="157" t="s">
        <v>631</v>
      </c>
      <c r="H1335" s="157">
        <v>33</v>
      </c>
      <c r="I1335" s="157">
        <v>2008</v>
      </c>
      <c r="J1335" s="157" t="s">
        <v>5</v>
      </c>
    </row>
    <row r="1336" spans="1:10">
      <c r="A1336" s="166" t="str">
        <f t="shared" si="92"/>
        <v>Argentina, Social services</v>
      </c>
      <c r="B1336" s="154" t="str">
        <f t="shared" si="95"/>
        <v>AR</v>
      </c>
      <c r="C1336" s="154" t="str">
        <f t="shared" si="95"/>
        <v>032</v>
      </c>
      <c r="D1336" s="155" t="str">
        <f t="shared" si="95"/>
        <v>Argentina</v>
      </c>
      <c r="E1336" s="154" t="s">
        <v>645</v>
      </c>
      <c r="F1336" s="157">
        <v>112</v>
      </c>
      <c r="G1336" s="157" t="s">
        <v>631</v>
      </c>
      <c r="H1336" s="157">
        <v>18</v>
      </c>
      <c r="I1336" s="157">
        <v>2010</v>
      </c>
      <c r="J1336" s="157" t="s">
        <v>6</v>
      </c>
    </row>
    <row r="1337" spans="1:10">
      <c r="A1337" s="166" t="str">
        <f t="shared" si="92"/>
        <v>Romania, Social services</v>
      </c>
      <c r="B1337" s="154" t="str">
        <f t="shared" si="95"/>
        <v>RO</v>
      </c>
      <c r="C1337" s="154" t="str">
        <f t="shared" si="95"/>
        <v>642</v>
      </c>
      <c r="D1337" s="155" t="str">
        <f t="shared" si="95"/>
        <v>Romania</v>
      </c>
      <c r="E1337" s="154" t="s">
        <v>645</v>
      </c>
      <c r="F1337" s="157">
        <v>125</v>
      </c>
      <c r="G1337" s="157" t="s">
        <v>631</v>
      </c>
      <c r="H1337" s="157">
        <v>14</v>
      </c>
      <c r="I1337" s="157">
        <v>2006</v>
      </c>
      <c r="J1337" s="157" t="s">
        <v>5</v>
      </c>
    </row>
    <row r="1338" spans="1:10">
      <c r="A1338" s="166" t="str">
        <f t="shared" si="92"/>
        <v>Bahrain, Social services</v>
      </c>
      <c r="B1338" s="154" t="str">
        <f t="shared" si="95"/>
        <v>BH</v>
      </c>
      <c r="C1338" s="154" t="str">
        <f t="shared" si="95"/>
        <v>048</v>
      </c>
      <c r="D1338" s="155" t="str">
        <f t="shared" si="95"/>
        <v>Bahrain</v>
      </c>
      <c r="E1338" s="154" t="s">
        <v>645</v>
      </c>
      <c r="F1338" s="157">
        <v>138</v>
      </c>
      <c r="G1338" s="157" t="s">
        <v>631</v>
      </c>
      <c r="H1338" s="157">
        <v>11</v>
      </c>
      <c r="I1338" s="157">
        <v>2010</v>
      </c>
      <c r="J1338" s="157" t="s">
        <v>6</v>
      </c>
    </row>
    <row r="1339" spans="1:10">
      <c r="A1339" s="166" t="str">
        <f t="shared" si="92"/>
        <v>Palau, Social services</v>
      </c>
      <c r="B1339" s="154" t="str">
        <f t="shared" si="95"/>
        <v>PW</v>
      </c>
      <c r="C1339" s="154" t="str">
        <f t="shared" si="95"/>
        <v>585</v>
      </c>
      <c r="D1339" s="155" t="str">
        <f t="shared" si="95"/>
        <v>Palau</v>
      </c>
      <c r="E1339" s="154" t="s">
        <v>645</v>
      </c>
      <c r="F1339" s="157">
        <v>116</v>
      </c>
      <c r="G1339" s="157" t="s">
        <v>631</v>
      </c>
      <c r="H1339" s="157">
        <v>16</v>
      </c>
      <c r="I1339" s="157">
        <v>2010</v>
      </c>
      <c r="J1339" s="157" t="s">
        <v>6</v>
      </c>
    </row>
    <row r="1340" spans="1:10">
      <c r="A1340" s="166" t="str">
        <f t="shared" si="92"/>
        <v>Saint Kitts and Nevis, Social services</v>
      </c>
      <c r="B1340" s="154" t="str">
        <f t="shared" si="95"/>
        <v>KN</v>
      </c>
      <c r="C1340" s="154" t="str">
        <f t="shared" si="95"/>
        <v>659</v>
      </c>
      <c r="D1340" s="155" t="str">
        <f t="shared" si="95"/>
        <v>Saint Kitts and Nevis</v>
      </c>
      <c r="E1340" s="154" t="s">
        <v>645</v>
      </c>
      <c r="F1340" s="157">
        <v>116</v>
      </c>
      <c r="G1340" s="157" t="s">
        <v>631</v>
      </c>
      <c r="H1340" s="157">
        <v>16</v>
      </c>
      <c r="I1340" s="157">
        <v>2010</v>
      </c>
      <c r="J1340" s="157" t="s">
        <v>6</v>
      </c>
    </row>
    <row r="1341" spans="1:10">
      <c r="A1341" s="166" t="str">
        <f t="shared" si="92"/>
        <v>Antigua and Barbuda, Social services</v>
      </c>
      <c r="B1341" s="154" t="str">
        <f t="shared" ref="B1341:D1356" si="96">B1141</f>
        <v>AG</v>
      </c>
      <c r="C1341" s="154" t="str">
        <f t="shared" si="96"/>
        <v>028</v>
      </c>
      <c r="D1341" s="155" t="str">
        <f t="shared" si="96"/>
        <v>Antigua and Barbuda</v>
      </c>
      <c r="E1341" s="154" t="s">
        <v>645</v>
      </c>
      <c r="F1341" s="157">
        <v>123</v>
      </c>
      <c r="G1341" s="157" t="s">
        <v>631</v>
      </c>
      <c r="H1341" s="157">
        <v>15</v>
      </c>
      <c r="I1341" s="157">
        <v>2010</v>
      </c>
      <c r="J1341" s="157" t="s">
        <v>6</v>
      </c>
    </row>
    <row r="1342" spans="1:10">
      <c r="A1342" s="166" t="str">
        <f t="shared" si="92"/>
        <v>Croatia, Social services</v>
      </c>
      <c r="B1342" s="154" t="str">
        <f t="shared" si="96"/>
        <v>HR</v>
      </c>
      <c r="C1342" s="154" t="str">
        <f t="shared" si="96"/>
        <v>191</v>
      </c>
      <c r="D1342" s="155" t="str">
        <f t="shared" si="96"/>
        <v>Croatia</v>
      </c>
      <c r="E1342" s="154" t="s">
        <v>645</v>
      </c>
      <c r="F1342" s="157">
        <v>138</v>
      </c>
      <c r="G1342" s="157" t="s">
        <v>631</v>
      </c>
      <c r="H1342" s="157">
        <v>11</v>
      </c>
      <c r="I1342" s="157">
        <v>2004</v>
      </c>
      <c r="J1342" s="157" t="s">
        <v>5</v>
      </c>
    </row>
    <row r="1343" spans="1:10">
      <c r="A1343" s="166" t="str">
        <f t="shared" si="92"/>
        <v>Mauritius, Social services</v>
      </c>
      <c r="B1343" s="154" t="str">
        <f t="shared" si="96"/>
        <v>MU</v>
      </c>
      <c r="C1343" s="154" t="str">
        <f t="shared" si="96"/>
        <v>480</v>
      </c>
      <c r="D1343" s="155" t="str">
        <f t="shared" si="96"/>
        <v>Mauritius</v>
      </c>
      <c r="E1343" s="154" t="s">
        <v>645</v>
      </c>
      <c r="F1343" s="157">
        <v>109</v>
      </c>
      <c r="G1343" s="157" t="s">
        <v>631</v>
      </c>
      <c r="H1343" s="157">
        <v>20</v>
      </c>
      <c r="I1343" s="157">
        <v>2010</v>
      </c>
      <c r="J1343" s="157" t="s">
        <v>6</v>
      </c>
    </row>
    <row r="1344" spans="1:10">
      <c r="A1344" s="166" t="str">
        <f t="shared" si="92"/>
        <v>Thailand, Social services</v>
      </c>
      <c r="B1344" s="154" t="str">
        <f t="shared" si="96"/>
        <v>TH</v>
      </c>
      <c r="C1344" s="154" t="str">
        <f t="shared" si="96"/>
        <v>764</v>
      </c>
      <c r="D1344" s="155" t="str">
        <f t="shared" si="96"/>
        <v>Thailand</v>
      </c>
      <c r="E1344" s="154" t="s">
        <v>645</v>
      </c>
      <c r="F1344" s="157">
        <v>129</v>
      </c>
      <c r="G1344" s="157" t="s">
        <v>631</v>
      </c>
      <c r="H1344" s="157">
        <v>13</v>
      </c>
      <c r="I1344" s="157">
        <v>2011</v>
      </c>
      <c r="J1344" s="157" t="s">
        <v>5</v>
      </c>
    </row>
    <row r="1345" spans="1:10">
      <c r="A1345" s="166" t="str">
        <f t="shared" si="92"/>
        <v>Bulgaria, Social services</v>
      </c>
      <c r="B1345" s="154" t="str">
        <f t="shared" si="96"/>
        <v>BG</v>
      </c>
      <c r="C1345" s="154" t="str">
        <f t="shared" si="96"/>
        <v>100</v>
      </c>
      <c r="D1345" s="155" t="str">
        <f t="shared" si="96"/>
        <v>Bulgaria</v>
      </c>
      <c r="E1345" s="154" t="s">
        <v>645</v>
      </c>
      <c r="F1345" s="157">
        <v>138</v>
      </c>
      <c r="G1345" s="157" t="s">
        <v>631</v>
      </c>
      <c r="H1345" s="157">
        <v>11</v>
      </c>
      <c r="I1345" s="157">
        <v>2007</v>
      </c>
      <c r="J1345" s="157" t="s">
        <v>5</v>
      </c>
    </row>
    <row r="1346" spans="1:10">
      <c r="A1346" s="166" t="str">
        <f t="shared" si="92"/>
        <v>Trinidad and Tobago, Social services</v>
      </c>
      <c r="B1346" s="154" t="str">
        <f t="shared" si="96"/>
        <v>TT</v>
      </c>
      <c r="C1346" s="154" t="str">
        <f t="shared" si="96"/>
        <v>780</v>
      </c>
      <c r="D1346" s="155" t="str">
        <f t="shared" si="96"/>
        <v>Trinidad and Tobago</v>
      </c>
      <c r="E1346" s="154" t="s">
        <v>645</v>
      </c>
      <c r="F1346" s="157">
        <v>129</v>
      </c>
      <c r="G1346" s="157" t="s">
        <v>631</v>
      </c>
      <c r="H1346" s="157">
        <v>13</v>
      </c>
      <c r="I1346" s="157">
        <v>2010</v>
      </c>
      <c r="J1346" s="157" t="s">
        <v>6</v>
      </c>
    </row>
    <row r="1347" spans="1:10">
      <c r="A1347" s="166" t="str">
        <f t="shared" si="92"/>
        <v>Lithuania, Social services</v>
      </c>
      <c r="B1347" s="154" t="str">
        <f t="shared" si="96"/>
        <v>LT</v>
      </c>
      <c r="C1347" s="154" t="str">
        <f t="shared" si="96"/>
        <v>440</v>
      </c>
      <c r="D1347" s="155" t="str">
        <f t="shared" si="96"/>
        <v>Lithuania</v>
      </c>
      <c r="E1347" s="154" t="s">
        <v>645</v>
      </c>
      <c r="F1347" s="157">
        <v>116</v>
      </c>
      <c r="G1347" s="157" t="s">
        <v>631</v>
      </c>
      <c r="H1347" s="157">
        <v>16</v>
      </c>
      <c r="I1347" s="157">
        <v>2010</v>
      </c>
      <c r="J1347" s="157" t="s">
        <v>6</v>
      </c>
    </row>
    <row r="1348" spans="1:10">
      <c r="A1348" s="166" t="str">
        <f t="shared" si="92"/>
        <v>Kuwait, Social services</v>
      </c>
      <c r="B1348" s="154" t="str">
        <f t="shared" si="96"/>
        <v>KW</v>
      </c>
      <c r="C1348" s="154" t="str">
        <f t="shared" si="96"/>
        <v>414</v>
      </c>
      <c r="D1348" s="155" t="str">
        <f t="shared" si="96"/>
        <v>Kuwait</v>
      </c>
      <c r="E1348" s="154" t="s">
        <v>645</v>
      </c>
      <c r="F1348" s="157">
        <v>182</v>
      </c>
      <c r="G1348" s="157" t="s">
        <v>631</v>
      </c>
      <c r="H1348" s="157">
        <v>1</v>
      </c>
      <c r="I1348" s="157">
        <v>2010</v>
      </c>
      <c r="J1348" s="157" t="s">
        <v>6</v>
      </c>
    </row>
    <row r="1349" spans="1:10">
      <c r="A1349" s="166" t="str">
        <f t="shared" si="92"/>
        <v>Barbados, Social services</v>
      </c>
      <c r="B1349" s="154" t="str">
        <f t="shared" si="96"/>
        <v>BB</v>
      </c>
      <c r="C1349" s="154" t="str">
        <f t="shared" si="96"/>
        <v>052</v>
      </c>
      <c r="D1349" s="155" t="str">
        <f t="shared" si="96"/>
        <v>Barbados</v>
      </c>
      <c r="E1349" s="154" t="s">
        <v>645</v>
      </c>
      <c r="F1349" s="157">
        <v>129</v>
      </c>
      <c r="G1349" s="157" t="s">
        <v>631</v>
      </c>
      <c r="H1349" s="157">
        <v>13</v>
      </c>
      <c r="I1349" s="157">
        <v>2010</v>
      </c>
      <c r="J1349" s="157" t="s">
        <v>6</v>
      </c>
    </row>
    <row r="1350" spans="1:10">
      <c r="A1350" s="166" t="str">
        <f t="shared" ref="A1350:A1413" si="97">D1350&amp;", "&amp;E1350</f>
        <v>Bahamas, Social services</v>
      </c>
      <c r="B1350" s="154" t="str">
        <f t="shared" si="96"/>
        <v>BS</v>
      </c>
      <c r="C1350" s="154" t="str">
        <f t="shared" si="96"/>
        <v>044</v>
      </c>
      <c r="D1350" s="155" t="str">
        <f t="shared" si="96"/>
        <v>Bahamas</v>
      </c>
      <c r="E1350" s="154" t="s">
        <v>645</v>
      </c>
      <c r="F1350" s="157">
        <v>145</v>
      </c>
      <c r="G1350" s="157" t="s">
        <v>631</v>
      </c>
      <c r="H1350" s="157">
        <v>9</v>
      </c>
      <c r="I1350" s="157">
        <v>2001</v>
      </c>
      <c r="J1350" s="157" t="s">
        <v>5</v>
      </c>
    </row>
    <row r="1351" spans="1:10">
      <c r="A1351" s="166" t="str">
        <f t="shared" si="97"/>
        <v>Costa Rica, Social services</v>
      </c>
      <c r="B1351" s="154" t="str">
        <f t="shared" si="96"/>
        <v>CR</v>
      </c>
      <c r="C1351" s="154" t="str">
        <f t="shared" si="96"/>
        <v>188</v>
      </c>
      <c r="D1351" s="155" t="str">
        <f t="shared" si="96"/>
        <v>Costa Rica</v>
      </c>
      <c r="E1351" s="154" t="s">
        <v>645</v>
      </c>
      <c r="F1351" s="157">
        <v>86</v>
      </c>
      <c r="G1351" s="157" t="s">
        <v>631</v>
      </c>
      <c r="H1351" s="157">
        <v>25</v>
      </c>
      <c r="I1351" s="157">
        <v>2011</v>
      </c>
      <c r="J1351" s="157" t="s">
        <v>5</v>
      </c>
    </row>
    <row r="1352" spans="1:10">
      <c r="A1352" s="166" t="str">
        <f t="shared" si="97"/>
        <v>Malaysia, Social services</v>
      </c>
      <c r="B1352" s="154" t="str">
        <f t="shared" si="96"/>
        <v>MY</v>
      </c>
      <c r="C1352" s="154" t="str">
        <f t="shared" si="96"/>
        <v>458</v>
      </c>
      <c r="D1352" s="155" t="str">
        <f t="shared" si="96"/>
        <v>Malaysia</v>
      </c>
      <c r="E1352" s="154" t="s">
        <v>645</v>
      </c>
      <c r="F1352" s="157">
        <v>166</v>
      </c>
      <c r="G1352" s="157" t="s">
        <v>631</v>
      </c>
      <c r="H1352" s="157">
        <v>4</v>
      </c>
      <c r="I1352" s="157">
        <v>2009</v>
      </c>
      <c r="J1352" s="157" t="s">
        <v>5</v>
      </c>
    </row>
    <row r="1353" spans="1:10">
      <c r="A1353" s="166" t="str">
        <f t="shared" si="97"/>
        <v>Brunei Darussalam, Social services</v>
      </c>
      <c r="B1353" s="154" t="str">
        <f t="shared" si="96"/>
        <v>BN</v>
      </c>
      <c r="C1353" s="154" t="str">
        <f t="shared" si="96"/>
        <v>096</v>
      </c>
      <c r="D1353" s="155" t="str">
        <f t="shared" si="96"/>
        <v>Brunei Darussalam</v>
      </c>
      <c r="E1353" s="154" t="s">
        <v>645</v>
      </c>
      <c r="F1353" s="157">
        <v>161</v>
      </c>
      <c r="G1353" s="157" t="s">
        <v>631</v>
      </c>
      <c r="H1353" s="157">
        <v>5</v>
      </c>
      <c r="I1353" s="157">
        <v>2010</v>
      </c>
      <c r="J1353" s="157" t="s">
        <v>6</v>
      </c>
    </row>
    <row r="1354" spans="1:10">
      <c r="A1354" s="166" t="str">
        <f t="shared" si="97"/>
        <v>Latvia, Social services</v>
      </c>
      <c r="B1354" s="154" t="str">
        <f t="shared" si="96"/>
        <v>LV</v>
      </c>
      <c r="C1354" s="154" t="str">
        <f t="shared" si="96"/>
        <v>428</v>
      </c>
      <c r="D1354" s="155" t="str">
        <f t="shared" si="96"/>
        <v>Latvia</v>
      </c>
      <c r="E1354" s="154" t="s">
        <v>645</v>
      </c>
      <c r="F1354" s="157">
        <v>158</v>
      </c>
      <c r="G1354" s="157" t="s">
        <v>631</v>
      </c>
      <c r="H1354" s="157">
        <v>6</v>
      </c>
      <c r="I1354" s="157">
        <v>2004</v>
      </c>
      <c r="J1354" s="157" t="s">
        <v>5</v>
      </c>
    </row>
    <row r="1355" spans="1:10">
      <c r="A1355" s="166" t="str">
        <f t="shared" si="97"/>
        <v>Estonia, Social services</v>
      </c>
      <c r="B1355" s="154" t="str">
        <f t="shared" si="96"/>
        <v>EE</v>
      </c>
      <c r="C1355" s="154" t="str">
        <f t="shared" si="96"/>
        <v>233</v>
      </c>
      <c r="D1355" s="155" t="str">
        <f t="shared" si="96"/>
        <v>Estonia</v>
      </c>
      <c r="E1355" s="154" t="s">
        <v>645</v>
      </c>
      <c r="F1355" s="157">
        <v>129</v>
      </c>
      <c r="G1355" s="157" t="s">
        <v>631</v>
      </c>
      <c r="H1355" s="157">
        <v>13</v>
      </c>
      <c r="I1355" s="157">
        <v>2010</v>
      </c>
      <c r="J1355" s="157" t="s">
        <v>6</v>
      </c>
    </row>
    <row r="1356" spans="1:10">
      <c r="A1356" s="166" t="str">
        <f t="shared" si="97"/>
        <v>Hungary, Social services</v>
      </c>
      <c r="B1356" s="154" t="str">
        <f t="shared" si="96"/>
        <v>HU</v>
      </c>
      <c r="C1356" s="154" t="str">
        <f t="shared" si="96"/>
        <v>348</v>
      </c>
      <c r="D1356" s="155" t="str">
        <f t="shared" si="96"/>
        <v>Hungary</v>
      </c>
      <c r="E1356" s="154" t="s">
        <v>645</v>
      </c>
      <c r="F1356" s="157">
        <v>125</v>
      </c>
      <c r="G1356" s="157" t="s">
        <v>631</v>
      </c>
      <c r="H1356" s="157">
        <v>14</v>
      </c>
      <c r="I1356" s="157">
        <v>2010</v>
      </c>
      <c r="J1356" s="157" t="s">
        <v>6</v>
      </c>
    </row>
    <row r="1357" spans="1:10">
      <c r="A1357" s="166" t="str">
        <f t="shared" si="97"/>
        <v>Qatar, Social services</v>
      </c>
      <c r="B1357" s="154" t="str">
        <f t="shared" ref="B1357:D1372" si="98">B1157</f>
        <v>QA</v>
      </c>
      <c r="C1357" s="154" t="str">
        <f t="shared" si="98"/>
        <v>634</v>
      </c>
      <c r="D1357" s="155" t="str">
        <f t="shared" si="98"/>
        <v>Qatar</v>
      </c>
      <c r="E1357" s="154" t="s">
        <v>645</v>
      </c>
      <c r="F1357" s="157">
        <v>190</v>
      </c>
      <c r="G1357" s="157" t="s">
        <v>631</v>
      </c>
      <c r="H1357" s="157">
        <v>0</v>
      </c>
      <c r="I1357" s="157">
        <v>2010</v>
      </c>
      <c r="J1357" s="157" t="s">
        <v>6</v>
      </c>
    </row>
    <row r="1358" spans="1:10">
      <c r="A1358" s="166" t="str">
        <f t="shared" si="97"/>
        <v>Greece, Social services</v>
      </c>
      <c r="B1358" s="154" t="str">
        <f t="shared" si="98"/>
        <v>GR</v>
      </c>
      <c r="C1358" s="154" t="str">
        <f t="shared" si="98"/>
        <v>300</v>
      </c>
      <c r="D1358" s="155" t="str">
        <f t="shared" si="98"/>
        <v>Greece</v>
      </c>
      <c r="E1358" s="154" t="s">
        <v>645</v>
      </c>
      <c r="F1358" s="157">
        <v>156</v>
      </c>
      <c r="G1358" s="157" t="s">
        <v>631</v>
      </c>
      <c r="H1358" s="157">
        <v>7</v>
      </c>
      <c r="I1358" s="157">
        <v>2010</v>
      </c>
      <c r="J1358" s="157" t="s">
        <v>6</v>
      </c>
    </row>
    <row r="1359" spans="1:10">
      <c r="A1359" s="166" t="str">
        <f t="shared" si="97"/>
        <v>United Arab Emirates, Social services</v>
      </c>
      <c r="B1359" s="154" t="str">
        <f t="shared" si="98"/>
        <v>AE</v>
      </c>
      <c r="C1359" s="154" t="str">
        <f t="shared" si="98"/>
        <v>784</v>
      </c>
      <c r="D1359" s="155" t="str">
        <f t="shared" si="98"/>
        <v>United Arab Emirates</v>
      </c>
      <c r="E1359" s="154" t="s">
        <v>645</v>
      </c>
      <c r="F1359" s="157">
        <v>172</v>
      </c>
      <c r="G1359" s="157" t="s">
        <v>631</v>
      </c>
      <c r="H1359" s="157">
        <v>3</v>
      </c>
      <c r="I1359" s="157">
        <v>2010</v>
      </c>
      <c r="J1359" s="157" t="s">
        <v>6</v>
      </c>
    </row>
    <row r="1360" spans="1:10">
      <c r="A1360" s="166" t="str">
        <f t="shared" si="97"/>
        <v>Uruguay, Social services</v>
      </c>
      <c r="B1360" s="154" t="str">
        <f t="shared" si="98"/>
        <v>UY</v>
      </c>
      <c r="C1360" s="154" t="str">
        <f t="shared" si="98"/>
        <v>858</v>
      </c>
      <c r="D1360" s="155" t="str">
        <f t="shared" si="98"/>
        <v>Uruguay</v>
      </c>
      <c r="E1360" s="154" t="s">
        <v>645</v>
      </c>
      <c r="F1360" s="157">
        <v>125</v>
      </c>
      <c r="G1360" s="157" t="s">
        <v>631</v>
      </c>
      <c r="H1360" s="157">
        <v>14</v>
      </c>
      <c r="I1360" s="157">
        <v>2011</v>
      </c>
      <c r="J1360" s="157" t="s">
        <v>5</v>
      </c>
    </row>
    <row r="1361" spans="1:10">
      <c r="A1361" s="166" t="str">
        <f t="shared" si="97"/>
        <v>Aruba, Social services</v>
      </c>
      <c r="B1361" s="154" t="str">
        <f t="shared" si="98"/>
        <v>AW</v>
      </c>
      <c r="C1361" s="154" t="str">
        <f t="shared" si="98"/>
        <v>533</v>
      </c>
      <c r="D1361" s="155" t="str">
        <f t="shared" si="98"/>
        <v>Aruba</v>
      </c>
      <c r="E1361" s="154" t="s">
        <v>645</v>
      </c>
      <c r="F1361" s="157">
        <v>153</v>
      </c>
      <c r="G1361" s="157" t="s">
        <v>631</v>
      </c>
      <c r="H1361" s="157">
        <v>8</v>
      </c>
      <c r="I1361" s="157">
        <v>2010</v>
      </c>
      <c r="J1361" s="157" t="s">
        <v>6</v>
      </c>
    </row>
    <row r="1362" spans="1:10">
      <c r="A1362" s="166" t="str">
        <f t="shared" si="97"/>
        <v>Slovakia, Social services</v>
      </c>
      <c r="B1362" s="154" t="str">
        <f t="shared" si="98"/>
        <v>SK</v>
      </c>
      <c r="C1362" s="154" t="str">
        <f t="shared" si="98"/>
        <v>703</v>
      </c>
      <c r="D1362" s="155" t="str">
        <f t="shared" si="98"/>
        <v>Slovakia</v>
      </c>
      <c r="E1362" s="154" t="s">
        <v>645</v>
      </c>
      <c r="F1362" s="157">
        <v>134</v>
      </c>
      <c r="G1362" s="157" t="s">
        <v>631</v>
      </c>
      <c r="H1362" s="157">
        <v>12</v>
      </c>
      <c r="I1362" s="157">
        <v>2010</v>
      </c>
      <c r="J1362" s="157" t="s">
        <v>6</v>
      </c>
    </row>
    <row r="1363" spans="1:10">
      <c r="A1363" s="166" t="str">
        <f t="shared" si="97"/>
        <v>Poland, Social services</v>
      </c>
      <c r="B1363" s="154" t="str">
        <f t="shared" si="98"/>
        <v>PL</v>
      </c>
      <c r="C1363" s="154" t="str">
        <f t="shared" si="98"/>
        <v>616</v>
      </c>
      <c r="D1363" s="155" t="str">
        <f t="shared" si="98"/>
        <v>Poland</v>
      </c>
      <c r="E1363" s="154" t="s">
        <v>645</v>
      </c>
      <c r="F1363" s="157">
        <v>138</v>
      </c>
      <c r="G1363" s="157" t="s">
        <v>631</v>
      </c>
      <c r="H1363" s="157">
        <v>11</v>
      </c>
      <c r="I1363" s="157">
        <v>2008</v>
      </c>
      <c r="J1363" s="157" t="s">
        <v>5</v>
      </c>
    </row>
    <row r="1364" spans="1:10">
      <c r="A1364" s="166" t="str">
        <f t="shared" si="97"/>
        <v>French Polynesia, Social services</v>
      </c>
      <c r="B1364" s="154" t="str">
        <f t="shared" si="98"/>
        <v>PF</v>
      </c>
      <c r="C1364" s="154" t="str">
        <f t="shared" si="98"/>
        <v>258</v>
      </c>
      <c r="D1364" s="155" t="str">
        <f t="shared" si="98"/>
        <v>French Polynesia</v>
      </c>
      <c r="E1364" s="154" t="s">
        <v>645</v>
      </c>
      <c r="F1364" s="157">
        <v>153</v>
      </c>
      <c r="G1364" s="157" t="s">
        <v>631</v>
      </c>
      <c r="H1364" s="157">
        <v>8</v>
      </c>
      <c r="I1364" s="157">
        <v>2010</v>
      </c>
      <c r="J1364" s="157" t="s">
        <v>6</v>
      </c>
    </row>
    <row r="1365" spans="1:10">
      <c r="A1365" s="166" t="str">
        <f t="shared" si="97"/>
        <v>Malta, Social services</v>
      </c>
      <c r="B1365" s="154" t="str">
        <f t="shared" si="98"/>
        <v>MT</v>
      </c>
      <c r="C1365" s="154" t="str">
        <f t="shared" si="98"/>
        <v>470</v>
      </c>
      <c r="D1365" s="155" t="str">
        <f t="shared" si="98"/>
        <v>Malta</v>
      </c>
      <c r="E1365" s="154" t="s">
        <v>645</v>
      </c>
      <c r="F1365" s="157">
        <v>143</v>
      </c>
      <c r="G1365" s="157" t="s">
        <v>631</v>
      </c>
      <c r="H1365" s="157">
        <v>10</v>
      </c>
      <c r="I1365" s="157">
        <v>2010</v>
      </c>
      <c r="J1365" s="157" t="s">
        <v>6</v>
      </c>
    </row>
    <row r="1366" spans="1:10">
      <c r="A1366" s="166" t="str">
        <f t="shared" si="97"/>
        <v>Chile, Social services</v>
      </c>
      <c r="B1366" s="154" t="str">
        <f t="shared" si="98"/>
        <v>CL</v>
      </c>
      <c r="C1366" s="154" t="str">
        <f t="shared" si="98"/>
        <v>152</v>
      </c>
      <c r="D1366" s="155" t="str">
        <f t="shared" si="98"/>
        <v>Chile</v>
      </c>
      <c r="E1366" s="154" t="s">
        <v>645</v>
      </c>
      <c r="F1366" s="157">
        <v>123</v>
      </c>
      <c r="G1366" s="157" t="s">
        <v>631</v>
      </c>
      <c r="H1366" s="157">
        <v>15</v>
      </c>
      <c r="I1366" s="157">
        <v>2009</v>
      </c>
      <c r="J1366" s="157" t="s">
        <v>5</v>
      </c>
    </row>
    <row r="1367" spans="1:10">
      <c r="A1367" s="166" t="str">
        <f t="shared" si="97"/>
        <v>Spain, Social services</v>
      </c>
      <c r="B1367" s="154" t="str">
        <f t="shared" si="98"/>
        <v>ES</v>
      </c>
      <c r="C1367" s="154" t="str">
        <f t="shared" si="98"/>
        <v>724</v>
      </c>
      <c r="D1367" s="155" t="str">
        <f t="shared" si="98"/>
        <v>Spain</v>
      </c>
      <c r="E1367" s="154" t="s">
        <v>645</v>
      </c>
      <c r="F1367" s="157">
        <v>161</v>
      </c>
      <c r="G1367" s="157" t="s">
        <v>631</v>
      </c>
      <c r="H1367" s="157">
        <v>5</v>
      </c>
      <c r="I1367" s="157">
        <v>2010</v>
      </c>
      <c r="J1367" s="157" t="s">
        <v>6</v>
      </c>
    </row>
    <row r="1368" spans="1:10">
      <c r="A1368" s="166" t="str">
        <f t="shared" si="97"/>
        <v>Portugal, Social services</v>
      </c>
      <c r="B1368" s="154" t="str">
        <f t="shared" si="98"/>
        <v>PT</v>
      </c>
      <c r="C1368" s="154" t="str">
        <f t="shared" si="98"/>
        <v>620</v>
      </c>
      <c r="D1368" s="155" t="str">
        <f t="shared" si="98"/>
        <v>Portugal</v>
      </c>
      <c r="E1368" s="154" t="s">
        <v>645</v>
      </c>
      <c r="F1368" s="157">
        <v>145</v>
      </c>
      <c r="G1368" s="157" t="s">
        <v>631</v>
      </c>
      <c r="H1368" s="157">
        <v>9</v>
      </c>
      <c r="I1368" s="157">
        <v>2010</v>
      </c>
      <c r="J1368" s="157" t="s">
        <v>6</v>
      </c>
    </row>
    <row r="1369" spans="1:10">
      <c r="A1369" s="166" t="str">
        <f t="shared" si="97"/>
        <v>Turks and Caicos Islands, Social services</v>
      </c>
      <c r="B1369" s="154" t="str">
        <f t="shared" si="98"/>
        <v>TC</v>
      </c>
      <c r="C1369" s="154" t="str">
        <f t="shared" si="98"/>
        <v>796</v>
      </c>
      <c r="D1369" s="155" t="str">
        <f t="shared" si="98"/>
        <v>Turks and Caicos Islands</v>
      </c>
      <c r="E1369" s="154" t="s">
        <v>645</v>
      </c>
      <c r="F1369" s="157">
        <v>166</v>
      </c>
      <c r="G1369" s="157" t="s">
        <v>631</v>
      </c>
      <c r="H1369" s="157">
        <v>4</v>
      </c>
      <c r="I1369" s="157">
        <v>2010</v>
      </c>
      <c r="J1369" s="157" t="s">
        <v>6</v>
      </c>
    </row>
    <row r="1370" spans="1:10">
      <c r="A1370" s="166" t="str">
        <f t="shared" si="97"/>
        <v>Puerto Rico, Social services</v>
      </c>
      <c r="B1370" s="154" t="str">
        <f t="shared" si="98"/>
        <v>PR</v>
      </c>
      <c r="C1370" s="154" t="str">
        <f t="shared" si="98"/>
        <v>630</v>
      </c>
      <c r="D1370" s="155" t="str">
        <f t="shared" si="98"/>
        <v>Puerto Rico</v>
      </c>
      <c r="E1370" s="154" t="s">
        <v>645</v>
      </c>
      <c r="F1370" s="157">
        <v>156</v>
      </c>
      <c r="G1370" s="157" t="s">
        <v>631</v>
      </c>
      <c r="H1370" s="157">
        <v>7</v>
      </c>
      <c r="I1370" s="157">
        <v>2010</v>
      </c>
      <c r="J1370" s="157" t="s">
        <v>6</v>
      </c>
    </row>
    <row r="1371" spans="1:10">
      <c r="A1371" s="166" t="str">
        <f t="shared" si="97"/>
        <v>Czech Republic, Social services</v>
      </c>
      <c r="B1371" s="154" t="str">
        <f t="shared" si="98"/>
        <v>CZ</v>
      </c>
      <c r="C1371" s="154" t="str">
        <f t="shared" si="98"/>
        <v>203</v>
      </c>
      <c r="D1371" s="155" t="str">
        <f t="shared" si="98"/>
        <v>Czech Republic</v>
      </c>
      <c r="E1371" s="154" t="s">
        <v>645</v>
      </c>
      <c r="F1371" s="157">
        <v>143</v>
      </c>
      <c r="G1371" s="157" t="s">
        <v>631</v>
      </c>
      <c r="H1371" s="157">
        <v>10</v>
      </c>
      <c r="I1371" s="157">
        <v>2010</v>
      </c>
      <c r="J1371" s="157" t="s">
        <v>6</v>
      </c>
    </row>
    <row r="1372" spans="1:10">
      <c r="A1372" s="166" t="str">
        <f t="shared" si="97"/>
        <v>Singapore, Social services</v>
      </c>
      <c r="B1372" s="154" t="str">
        <f t="shared" si="98"/>
        <v>SG</v>
      </c>
      <c r="C1372" s="154" t="str">
        <f t="shared" si="98"/>
        <v>702</v>
      </c>
      <c r="D1372" s="155" t="str">
        <f t="shared" si="98"/>
        <v>Singapore</v>
      </c>
      <c r="E1372" s="154" t="s">
        <v>645</v>
      </c>
      <c r="F1372" s="157">
        <v>178</v>
      </c>
      <c r="G1372" s="157" t="s">
        <v>631</v>
      </c>
      <c r="H1372" s="157">
        <v>2</v>
      </c>
      <c r="I1372" s="157">
        <v>2010</v>
      </c>
      <c r="J1372" s="157" t="s">
        <v>6</v>
      </c>
    </row>
    <row r="1373" spans="1:10">
      <c r="A1373" s="166" t="str">
        <f t="shared" si="97"/>
        <v>Israel, Social services</v>
      </c>
      <c r="B1373" s="154" t="str">
        <f t="shared" ref="B1373:D1388" si="99">B1173</f>
        <v>IL</v>
      </c>
      <c r="C1373" s="154" t="str">
        <f t="shared" si="99"/>
        <v>376</v>
      </c>
      <c r="D1373" s="155" t="str">
        <f t="shared" si="99"/>
        <v>Israel</v>
      </c>
      <c r="E1373" s="154" t="s">
        <v>645</v>
      </c>
      <c r="F1373" s="157">
        <v>158</v>
      </c>
      <c r="G1373" s="157" t="s">
        <v>631</v>
      </c>
      <c r="H1373" s="157">
        <v>6</v>
      </c>
      <c r="I1373" s="157">
        <v>2010</v>
      </c>
      <c r="J1373" s="157" t="s">
        <v>6</v>
      </c>
    </row>
    <row r="1374" spans="1:10">
      <c r="A1374" s="166" t="str">
        <f t="shared" si="97"/>
        <v>Greenland, Social services</v>
      </c>
      <c r="B1374" s="154" t="str">
        <f t="shared" si="99"/>
        <v>GL</v>
      </c>
      <c r="C1374" s="154" t="str">
        <f t="shared" si="99"/>
        <v>304</v>
      </c>
      <c r="D1374" s="155" t="str">
        <f t="shared" si="99"/>
        <v>Greenland</v>
      </c>
      <c r="E1374" s="154" t="s">
        <v>645</v>
      </c>
      <c r="F1374" s="157">
        <v>166</v>
      </c>
      <c r="G1374" s="157" t="s">
        <v>631</v>
      </c>
      <c r="H1374" s="157">
        <v>4</v>
      </c>
      <c r="I1374" s="157">
        <v>2010</v>
      </c>
      <c r="J1374" s="157" t="s">
        <v>6</v>
      </c>
    </row>
    <row r="1375" spans="1:10">
      <c r="A1375" s="166" t="str">
        <f t="shared" si="97"/>
        <v>New Caledonia, Social services</v>
      </c>
      <c r="B1375" s="154" t="str">
        <f t="shared" si="99"/>
        <v>NC</v>
      </c>
      <c r="C1375" s="154" t="str">
        <f t="shared" si="99"/>
        <v>540</v>
      </c>
      <c r="D1375" s="155" t="str">
        <f t="shared" si="99"/>
        <v>New Caledonia</v>
      </c>
      <c r="E1375" s="154" t="s">
        <v>645</v>
      </c>
      <c r="F1375" s="157">
        <v>166</v>
      </c>
      <c r="G1375" s="157" t="s">
        <v>631</v>
      </c>
      <c r="H1375" s="157">
        <v>4</v>
      </c>
      <c r="I1375" s="157">
        <v>2010</v>
      </c>
      <c r="J1375" s="157" t="s">
        <v>6</v>
      </c>
    </row>
    <row r="1376" spans="1:10">
      <c r="A1376" s="166" t="str">
        <f t="shared" si="97"/>
        <v>San Marino, Social services</v>
      </c>
      <c r="B1376" s="154" t="str">
        <f t="shared" si="99"/>
        <v>SM</v>
      </c>
      <c r="C1376" s="154" t="str">
        <f t="shared" si="99"/>
        <v>674</v>
      </c>
      <c r="D1376" s="155" t="str">
        <f t="shared" si="99"/>
        <v>San Marino</v>
      </c>
      <c r="E1376" s="154" t="s">
        <v>645</v>
      </c>
      <c r="F1376" s="157">
        <v>182</v>
      </c>
      <c r="G1376" s="157" t="s">
        <v>631</v>
      </c>
      <c r="H1376" s="157">
        <v>1</v>
      </c>
      <c r="I1376" s="157">
        <v>2010</v>
      </c>
      <c r="J1376" s="157" t="s">
        <v>6</v>
      </c>
    </row>
    <row r="1377" spans="1:10">
      <c r="A1377" s="166" t="str">
        <f t="shared" si="97"/>
        <v>Cyprus, Social services</v>
      </c>
      <c r="B1377" s="154" t="str">
        <f t="shared" si="99"/>
        <v>CY</v>
      </c>
      <c r="C1377" s="154" t="str">
        <f t="shared" si="99"/>
        <v>196</v>
      </c>
      <c r="D1377" s="155" t="str">
        <f t="shared" si="99"/>
        <v>Cyprus</v>
      </c>
      <c r="E1377" s="154" t="s">
        <v>645</v>
      </c>
      <c r="F1377" s="157">
        <v>158</v>
      </c>
      <c r="G1377" s="157" t="s">
        <v>631</v>
      </c>
      <c r="H1377" s="157">
        <v>6</v>
      </c>
      <c r="I1377" s="157">
        <v>2010</v>
      </c>
      <c r="J1377" s="157" t="s">
        <v>6</v>
      </c>
    </row>
    <row r="1378" spans="1:10">
      <c r="A1378" s="166" t="str">
        <f t="shared" si="97"/>
        <v>Italy, Social services</v>
      </c>
      <c r="B1378" s="154" t="str">
        <f t="shared" si="99"/>
        <v>IT</v>
      </c>
      <c r="C1378" s="154" t="str">
        <f t="shared" si="99"/>
        <v>380</v>
      </c>
      <c r="D1378" s="155" t="str">
        <f t="shared" si="99"/>
        <v>Italy</v>
      </c>
      <c r="E1378" s="154" t="s">
        <v>645</v>
      </c>
      <c r="F1378" s="157">
        <v>166</v>
      </c>
      <c r="G1378" s="157" t="s">
        <v>631</v>
      </c>
      <c r="H1378" s="157">
        <v>4</v>
      </c>
      <c r="I1378" s="157">
        <v>2010</v>
      </c>
      <c r="J1378" s="157" t="s">
        <v>6</v>
      </c>
    </row>
    <row r="1379" spans="1:10">
      <c r="A1379" s="166" t="str">
        <f t="shared" si="97"/>
        <v>Andorra, Social services</v>
      </c>
      <c r="B1379" s="154" t="str">
        <f t="shared" si="99"/>
        <v>AD</v>
      </c>
      <c r="C1379" s="154" t="str">
        <f t="shared" si="99"/>
        <v>020</v>
      </c>
      <c r="D1379" s="155" t="str">
        <f t="shared" si="99"/>
        <v>Andorra</v>
      </c>
      <c r="E1379" s="154" t="s">
        <v>645</v>
      </c>
      <c r="F1379" s="157">
        <v>178</v>
      </c>
      <c r="G1379" s="157" t="s">
        <v>631</v>
      </c>
      <c r="H1379" s="157">
        <v>2</v>
      </c>
      <c r="I1379" s="157">
        <v>2010</v>
      </c>
      <c r="J1379" s="157" t="s">
        <v>6</v>
      </c>
    </row>
    <row r="1380" spans="1:10">
      <c r="A1380" s="166" t="str">
        <f t="shared" si="97"/>
        <v>Slovenia, Social services</v>
      </c>
      <c r="B1380" s="154" t="str">
        <f t="shared" si="99"/>
        <v>SI</v>
      </c>
      <c r="C1380" s="154" t="str">
        <f t="shared" si="99"/>
        <v>705</v>
      </c>
      <c r="D1380" s="155" t="str">
        <f t="shared" si="99"/>
        <v>Slovenia</v>
      </c>
      <c r="E1380" s="154" t="s">
        <v>645</v>
      </c>
      <c r="F1380" s="157">
        <v>153</v>
      </c>
      <c r="G1380" s="157" t="s">
        <v>631</v>
      </c>
      <c r="H1380" s="157">
        <v>8</v>
      </c>
      <c r="I1380" s="157">
        <v>2010</v>
      </c>
      <c r="J1380" s="157" t="s">
        <v>6</v>
      </c>
    </row>
    <row r="1381" spans="1:10">
      <c r="A1381" s="166" t="str">
        <f t="shared" si="97"/>
        <v>Republic of Korea, Social services</v>
      </c>
      <c r="B1381" s="154" t="str">
        <f t="shared" si="99"/>
        <v>KR</v>
      </c>
      <c r="C1381" s="154" t="str">
        <f t="shared" si="99"/>
        <v>410</v>
      </c>
      <c r="D1381" s="155" t="str">
        <f t="shared" si="99"/>
        <v>Republic of Korea</v>
      </c>
      <c r="E1381" s="154" t="s">
        <v>645</v>
      </c>
      <c r="F1381" s="157">
        <v>145</v>
      </c>
      <c r="G1381" s="157" t="s">
        <v>631</v>
      </c>
      <c r="H1381" s="157">
        <v>9</v>
      </c>
      <c r="I1381" s="157">
        <v>2010</v>
      </c>
      <c r="J1381" s="157" t="s">
        <v>6</v>
      </c>
    </row>
    <row r="1382" spans="1:10">
      <c r="A1382" s="166" t="str">
        <f t="shared" si="97"/>
        <v>France, Social services</v>
      </c>
      <c r="B1382" s="154" t="str">
        <f t="shared" si="99"/>
        <v>FR</v>
      </c>
      <c r="C1382" s="154" t="str">
        <f t="shared" si="99"/>
        <v>250</v>
      </c>
      <c r="D1382" s="155" t="str">
        <f t="shared" si="99"/>
        <v>France</v>
      </c>
      <c r="E1382" s="154" t="s">
        <v>645</v>
      </c>
      <c r="F1382" s="157">
        <v>172</v>
      </c>
      <c r="G1382" s="157" t="s">
        <v>631</v>
      </c>
      <c r="H1382" s="157">
        <v>3</v>
      </c>
      <c r="I1382" s="157">
        <v>2010</v>
      </c>
      <c r="J1382" s="157" t="s">
        <v>6</v>
      </c>
    </row>
    <row r="1383" spans="1:10">
      <c r="A1383" s="166" t="str">
        <f t="shared" si="97"/>
        <v>Cayman Islands, Social services</v>
      </c>
      <c r="B1383" s="154" t="str">
        <f t="shared" si="99"/>
        <v>KY</v>
      </c>
      <c r="C1383" s="154" t="str">
        <f t="shared" si="99"/>
        <v>136</v>
      </c>
      <c r="D1383" s="155" t="str">
        <f t="shared" si="99"/>
        <v>Cayman Islands</v>
      </c>
      <c r="E1383" s="154" t="s">
        <v>645</v>
      </c>
      <c r="F1383" s="157">
        <v>190</v>
      </c>
      <c r="G1383" s="157" t="s">
        <v>631</v>
      </c>
      <c r="H1383" s="157">
        <v>0</v>
      </c>
      <c r="I1383" s="157">
        <v>2010</v>
      </c>
      <c r="J1383" s="157" t="s">
        <v>6</v>
      </c>
    </row>
    <row r="1384" spans="1:10">
      <c r="A1384" s="166" t="str">
        <f t="shared" si="97"/>
        <v>Belgium, Social services</v>
      </c>
      <c r="B1384" s="154" t="str">
        <f t="shared" si="99"/>
        <v>BE</v>
      </c>
      <c r="C1384" s="154" t="str">
        <f t="shared" si="99"/>
        <v>056</v>
      </c>
      <c r="D1384" s="155" t="str">
        <f t="shared" si="99"/>
        <v>Belgium</v>
      </c>
      <c r="E1384" s="154" t="s">
        <v>645</v>
      </c>
      <c r="F1384" s="157">
        <v>178</v>
      </c>
      <c r="G1384" s="157" t="s">
        <v>631</v>
      </c>
      <c r="H1384" s="157">
        <v>2</v>
      </c>
      <c r="I1384" s="157">
        <v>2010</v>
      </c>
      <c r="J1384" s="157" t="s">
        <v>6</v>
      </c>
    </row>
    <row r="1385" spans="1:10">
      <c r="A1385" s="166" t="str">
        <f t="shared" si="97"/>
        <v>United Kingdom of Great Britain and Northern Ireland, Social services</v>
      </c>
      <c r="B1385" s="154" t="str">
        <f t="shared" si="99"/>
        <v>GB</v>
      </c>
      <c r="C1385" s="154" t="str">
        <f t="shared" si="99"/>
        <v>826</v>
      </c>
      <c r="D1385" s="155" t="str">
        <f t="shared" si="99"/>
        <v>United Kingdom of Great Britain and Northern Ireland</v>
      </c>
      <c r="E1385" s="154" t="s">
        <v>645</v>
      </c>
      <c r="F1385" s="157">
        <v>166</v>
      </c>
      <c r="G1385" s="157" t="s">
        <v>631</v>
      </c>
      <c r="H1385" s="157">
        <v>4</v>
      </c>
      <c r="I1385" s="157">
        <v>2010</v>
      </c>
      <c r="J1385" s="157" t="s">
        <v>6</v>
      </c>
    </row>
    <row r="1386" spans="1:10">
      <c r="A1386" s="166" t="str">
        <f t="shared" si="97"/>
        <v>Luxembourg, Social services</v>
      </c>
      <c r="B1386" s="154" t="str">
        <f t="shared" si="99"/>
        <v>LU</v>
      </c>
      <c r="C1386" s="154" t="str">
        <f t="shared" si="99"/>
        <v>442</v>
      </c>
      <c r="D1386" s="155" t="str">
        <f t="shared" si="99"/>
        <v>Luxembourg</v>
      </c>
      <c r="E1386" s="154" t="s">
        <v>645</v>
      </c>
      <c r="F1386" s="157">
        <v>190</v>
      </c>
      <c r="G1386" s="157" t="s">
        <v>631</v>
      </c>
      <c r="H1386" s="157">
        <v>0</v>
      </c>
      <c r="I1386" s="157">
        <v>2010</v>
      </c>
      <c r="J1386" s="157" t="s">
        <v>6</v>
      </c>
    </row>
    <row r="1387" spans="1:10">
      <c r="A1387" s="166" t="str">
        <f t="shared" si="97"/>
        <v>Japan, Social services</v>
      </c>
      <c r="B1387" s="154" t="str">
        <f t="shared" si="99"/>
        <v>JP</v>
      </c>
      <c r="C1387" s="154" t="str">
        <f t="shared" si="99"/>
        <v>392</v>
      </c>
      <c r="D1387" s="155" t="str">
        <f t="shared" si="99"/>
        <v>Japan</v>
      </c>
      <c r="E1387" s="154" t="s">
        <v>645</v>
      </c>
      <c r="F1387" s="157">
        <v>178</v>
      </c>
      <c r="G1387" s="157" t="s">
        <v>631</v>
      </c>
      <c r="H1387" s="157">
        <v>2</v>
      </c>
      <c r="I1387" s="157">
        <v>2010</v>
      </c>
      <c r="J1387" s="157" t="s">
        <v>6</v>
      </c>
    </row>
    <row r="1388" spans="1:10">
      <c r="A1388" s="166" t="str">
        <f t="shared" si="97"/>
        <v>Iceland, Social services</v>
      </c>
      <c r="B1388" s="154" t="str">
        <f t="shared" si="99"/>
        <v>IS</v>
      </c>
      <c r="C1388" s="154" t="str">
        <f t="shared" si="99"/>
        <v>352</v>
      </c>
      <c r="D1388" s="155" t="str">
        <f t="shared" si="99"/>
        <v>Iceland</v>
      </c>
      <c r="E1388" s="154" t="s">
        <v>645</v>
      </c>
      <c r="F1388" s="157">
        <v>172</v>
      </c>
      <c r="G1388" s="157" t="s">
        <v>631</v>
      </c>
      <c r="H1388" s="157">
        <v>3</v>
      </c>
      <c r="I1388" s="157">
        <v>2010</v>
      </c>
      <c r="J1388" s="157" t="s">
        <v>6</v>
      </c>
    </row>
    <row r="1389" spans="1:10">
      <c r="A1389" s="166" t="str">
        <f t="shared" si="97"/>
        <v>Finland, Social services</v>
      </c>
      <c r="B1389" s="154" t="str">
        <f t="shared" ref="B1389:D1404" si="100">B1189</f>
        <v>FI</v>
      </c>
      <c r="C1389" s="154" t="str">
        <f t="shared" si="100"/>
        <v>246</v>
      </c>
      <c r="D1389" s="155" t="str">
        <f t="shared" si="100"/>
        <v>Finland</v>
      </c>
      <c r="E1389" s="154" t="s">
        <v>645</v>
      </c>
      <c r="F1389" s="157">
        <v>182</v>
      </c>
      <c r="G1389" s="157" t="s">
        <v>631</v>
      </c>
      <c r="H1389" s="157">
        <v>1</v>
      </c>
      <c r="I1389" s="157">
        <v>2010</v>
      </c>
      <c r="J1389" s="157" t="s">
        <v>6</v>
      </c>
    </row>
    <row r="1390" spans="1:10">
      <c r="A1390" s="166" t="str">
        <f t="shared" si="97"/>
        <v>Liechtenstein, Social services</v>
      </c>
      <c r="B1390" s="154" t="str">
        <f t="shared" si="100"/>
        <v>LI</v>
      </c>
      <c r="C1390" s="154" t="str">
        <f t="shared" si="100"/>
        <v>438</v>
      </c>
      <c r="D1390" s="155" t="str">
        <f t="shared" si="100"/>
        <v>Liechtenstein</v>
      </c>
      <c r="E1390" s="154" t="s">
        <v>645</v>
      </c>
      <c r="F1390" s="157">
        <v>190</v>
      </c>
      <c r="G1390" s="157" t="s">
        <v>631</v>
      </c>
      <c r="H1390" s="157">
        <v>0</v>
      </c>
      <c r="I1390" s="157">
        <v>2010</v>
      </c>
      <c r="J1390" s="157" t="s">
        <v>6</v>
      </c>
    </row>
    <row r="1391" spans="1:10">
      <c r="A1391" s="166" t="str">
        <f t="shared" si="97"/>
        <v>Ireland, Social services</v>
      </c>
      <c r="B1391" s="154" t="str">
        <f t="shared" si="100"/>
        <v>IE</v>
      </c>
      <c r="C1391" s="154" t="str">
        <f t="shared" si="100"/>
        <v>372</v>
      </c>
      <c r="D1391" s="155" t="str">
        <f t="shared" si="100"/>
        <v>Ireland</v>
      </c>
      <c r="E1391" s="154" t="s">
        <v>645</v>
      </c>
      <c r="F1391" s="157">
        <v>182</v>
      </c>
      <c r="G1391" s="157" t="s">
        <v>631</v>
      </c>
      <c r="H1391" s="157">
        <v>1</v>
      </c>
      <c r="I1391" s="157">
        <v>2010</v>
      </c>
      <c r="J1391" s="157" t="s">
        <v>6</v>
      </c>
    </row>
    <row r="1392" spans="1:10">
      <c r="A1392" s="166" t="str">
        <f t="shared" si="97"/>
        <v>Bermuda, Social services</v>
      </c>
      <c r="B1392" s="154" t="str">
        <f t="shared" si="100"/>
        <v>BM</v>
      </c>
      <c r="C1392" s="154" t="str">
        <f t="shared" si="100"/>
        <v>060</v>
      </c>
      <c r="D1392" s="155" t="str">
        <f t="shared" si="100"/>
        <v>Bermuda</v>
      </c>
      <c r="E1392" s="154" t="s">
        <v>645</v>
      </c>
      <c r="F1392" s="157">
        <v>190</v>
      </c>
      <c r="G1392" s="157" t="s">
        <v>631</v>
      </c>
      <c r="H1392" s="157">
        <v>0</v>
      </c>
      <c r="I1392" s="157">
        <v>2010</v>
      </c>
      <c r="J1392" s="157" t="s">
        <v>6</v>
      </c>
    </row>
    <row r="1393" spans="1:10">
      <c r="A1393" s="166" t="str">
        <f t="shared" si="97"/>
        <v>United States of America, Social services</v>
      </c>
      <c r="B1393" s="154" t="str">
        <f t="shared" si="100"/>
        <v>US</v>
      </c>
      <c r="C1393" s="154" t="str">
        <f t="shared" si="100"/>
        <v>840</v>
      </c>
      <c r="D1393" s="155" t="str">
        <f t="shared" si="100"/>
        <v>United States of America</v>
      </c>
      <c r="E1393" s="154" t="s">
        <v>645</v>
      </c>
      <c r="F1393" s="157">
        <v>182</v>
      </c>
      <c r="G1393" s="157" t="s">
        <v>631</v>
      </c>
      <c r="H1393" s="157">
        <v>1</v>
      </c>
      <c r="I1393" s="157">
        <v>2010</v>
      </c>
      <c r="J1393" s="157" t="s">
        <v>6</v>
      </c>
    </row>
    <row r="1394" spans="1:10">
      <c r="A1394" s="166" t="str">
        <f t="shared" si="97"/>
        <v>Germany, Social services</v>
      </c>
      <c r="B1394" s="154" t="str">
        <f t="shared" si="100"/>
        <v>DE</v>
      </c>
      <c r="C1394" s="154" t="str">
        <f t="shared" si="100"/>
        <v>276</v>
      </c>
      <c r="D1394" s="155" t="str">
        <f t="shared" si="100"/>
        <v>Germany</v>
      </c>
      <c r="E1394" s="154" t="s">
        <v>645</v>
      </c>
      <c r="F1394" s="157">
        <v>172</v>
      </c>
      <c r="G1394" s="157" t="s">
        <v>631</v>
      </c>
      <c r="H1394" s="157">
        <v>3</v>
      </c>
      <c r="I1394" s="157">
        <v>2010</v>
      </c>
      <c r="J1394" s="157" t="s">
        <v>6</v>
      </c>
    </row>
    <row r="1395" spans="1:10">
      <c r="A1395" s="166" t="str">
        <f t="shared" si="97"/>
        <v>Austria, Social services</v>
      </c>
      <c r="B1395" s="154" t="str">
        <f t="shared" si="100"/>
        <v>AT</v>
      </c>
      <c r="C1395" s="154" t="str">
        <f t="shared" si="100"/>
        <v>040</v>
      </c>
      <c r="D1395" s="155" t="str">
        <f t="shared" si="100"/>
        <v>Austria</v>
      </c>
      <c r="E1395" s="154" t="s">
        <v>645</v>
      </c>
      <c r="F1395" s="157">
        <v>182</v>
      </c>
      <c r="G1395" s="157" t="s">
        <v>631</v>
      </c>
      <c r="H1395" s="157">
        <v>1</v>
      </c>
      <c r="I1395" s="157">
        <v>2010</v>
      </c>
      <c r="J1395" s="157" t="s">
        <v>6</v>
      </c>
    </row>
    <row r="1396" spans="1:10">
      <c r="A1396" s="166" t="str">
        <f t="shared" si="97"/>
        <v>Canada, Social services</v>
      </c>
      <c r="B1396" s="154" t="str">
        <f t="shared" si="100"/>
        <v>CA</v>
      </c>
      <c r="C1396" s="154" t="str">
        <f t="shared" si="100"/>
        <v>124</v>
      </c>
      <c r="D1396" s="155" t="str">
        <f t="shared" si="100"/>
        <v>Canada</v>
      </c>
      <c r="E1396" s="154" t="s">
        <v>645</v>
      </c>
      <c r="F1396" s="157">
        <v>182</v>
      </c>
      <c r="G1396" s="157" t="s">
        <v>631</v>
      </c>
      <c r="H1396" s="157">
        <v>1</v>
      </c>
      <c r="I1396" s="157">
        <v>2010</v>
      </c>
      <c r="J1396" s="157" t="s">
        <v>6</v>
      </c>
    </row>
    <row r="1397" spans="1:10">
      <c r="A1397" s="166" t="str">
        <f t="shared" si="97"/>
        <v>Monaco, Social services</v>
      </c>
      <c r="B1397" s="154" t="str">
        <f t="shared" si="100"/>
        <v>MC</v>
      </c>
      <c r="C1397" s="154" t="str">
        <f t="shared" si="100"/>
        <v>492</v>
      </c>
      <c r="D1397" s="155" t="str">
        <f t="shared" si="100"/>
        <v>Monaco</v>
      </c>
      <c r="E1397" s="154" t="s">
        <v>645</v>
      </c>
      <c r="F1397" s="157">
        <v>190</v>
      </c>
      <c r="G1397" s="157" t="s">
        <v>631</v>
      </c>
      <c r="H1397" s="157">
        <v>0</v>
      </c>
      <c r="I1397" s="157">
        <v>2010</v>
      </c>
      <c r="J1397" s="157" t="s">
        <v>6</v>
      </c>
    </row>
    <row r="1398" spans="1:10">
      <c r="A1398" s="166" t="str">
        <f t="shared" si="97"/>
        <v>Denmark, Social services</v>
      </c>
      <c r="B1398" s="154" t="str">
        <f t="shared" si="100"/>
        <v>DK</v>
      </c>
      <c r="C1398" s="154" t="str">
        <f t="shared" si="100"/>
        <v>208</v>
      </c>
      <c r="D1398" s="155" t="str">
        <f t="shared" si="100"/>
        <v>Denmark</v>
      </c>
      <c r="E1398" s="154" t="s">
        <v>645</v>
      </c>
      <c r="F1398" s="157">
        <v>190</v>
      </c>
      <c r="G1398" s="157" t="s">
        <v>631</v>
      </c>
      <c r="H1398" s="157">
        <v>0</v>
      </c>
      <c r="I1398" s="157">
        <v>2010</v>
      </c>
      <c r="J1398" s="157" t="s">
        <v>6</v>
      </c>
    </row>
    <row r="1399" spans="1:10">
      <c r="A1399" s="166" t="str">
        <f t="shared" si="97"/>
        <v>Sweden, Social services</v>
      </c>
      <c r="B1399" s="154" t="str">
        <f t="shared" si="100"/>
        <v>SE</v>
      </c>
      <c r="C1399" s="154" t="str">
        <f t="shared" si="100"/>
        <v>752</v>
      </c>
      <c r="D1399" s="155" t="str">
        <f t="shared" si="100"/>
        <v>Sweden</v>
      </c>
      <c r="E1399" s="154" t="s">
        <v>645</v>
      </c>
      <c r="F1399" s="157">
        <v>190</v>
      </c>
      <c r="G1399" s="157" t="s">
        <v>631</v>
      </c>
      <c r="H1399" s="157">
        <v>0</v>
      </c>
      <c r="I1399" s="157">
        <v>2010</v>
      </c>
      <c r="J1399" s="157" t="s">
        <v>6</v>
      </c>
    </row>
    <row r="1400" spans="1:10">
      <c r="A1400" s="166" t="str">
        <f t="shared" si="97"/>
        <v>Australia, Social services</v>
      </c>
      <c r="B1400" s="154" t="str">
        <f t="shared" si="100"/>
        <v>AU</v>
      </c>
      <c r="C1400" s="154" t="str">
        <f t="shared" si="100"/>
        <v>036</v>
      </c>
      <c r="D1400" s="155" t="str">
        <f t="shared" si="100"/>
        <v>Australia</v>
      </c>
      <c r="E1400" s="154" t="s">
        <v>645</v>
      </c>
      <c r="F1400" s="157">
        <v>190</v>
      </c>
      <c r="G1400" s="157" t="s">
        <v>631</v>
      </c>
      <c r="H1400" s="157">
        <v>0</v>
      </c>
      <c r="I1400" s="157">
        <v>2010</v>
      </c>
      <c r="J1400" s="157" t="s">
        <v>6</v>
      </c>
    </row>
    <row r="1401" spans="1:10">
      <c r="A1401" s="166" t="str">
        <f t="shared" si="97"/>
        <v>Netherlands, Social services</v>
      </c>
      <c r="B1401" s="154" t="str">
        <f t="shared" si="100"/>
        <v>NL</v>
      </c>
      <c r="C1401" s="154" t="str">
        <f t="shared" si="100"/>
        <v>528</v>
      </c>
      <c r="D1401" s="155" t="str">
        <f t="shared" si="100"/>
        <v>Netherlands</v>
      </c>
      <c r="E1401" s="154" t="s">
        <v>645</v>
      </c>
      <c r="F1401" s="157">
        <v>182</v>
      </c>
      <c r="G1401" s="157" t="s">
        <v>631</v>
      </c>
      <c r="H1401" s="157">
        <v>1</v>
      </c>
      <c r="I1401" s="157">
        <v>2010</v>
      </c>
      <c r="J1401" s="157" t="s">
        <v>6</v>
      </c>
    </row>
    <row r="1402" spans="1:10">
      <c r="A1402" s="166" t="str">
        <f t="shared" si="97"/>
        <v>New Zealand, Social services</v>
      </c>
      <c r="B1402" s="154" t="str">
        <f t="shared" si="100"/>
        <v>NZ</v>
      </c>
      <c r="C1402" s="154" t="str">
        <f t="shared" si="100"/>
        <v>554</v>
      </c>
      <c r="D1402" s="155" t="str">
        <f t="shared" si="100"/>
        <v>New Zealand</v>
      </c>
      <c r="E1402" s="154" t="s">
        <v>645</v>
      </c>
      <c r="F1402" s="157">
        <v>161</v>
      </c>
      <c r="G1402" s="157" t="s">
        <v>631</v>
      </c>
      <c r="H1402" s="157">
        <v>5</v>
      </c>
      <c r="I1402" s="157">
        <v>2010</v>
      </c>
      <c r="J1402" s="157" t="s">
        <v>6</v>
      </c>
    </row>
    <row r="1403" spans="1:10">
      <c r="A1403" s="166" t="str">
        <f t="shared" si="97"/>
        <v>Switzerland, Social services</v>
      </c>
      <c r="B1403" s="154" t="str">
        <f t="shared" si="100"/>
        <v>CH</v>
      </c>
      <c r="C1403" s="154" t="str">
        <f t="shared" si="100"/>
        <v>756</v>
      </c>
      <c r="D1403" s="155" t="str">
        <f t="shared" si="100"/>
        <v>Switzerland</v>
      </c>
      <c r="E1403" s="154" t="s">
        <v>645</v>
      </c>
      <c r="F1403" s="157">
        <v>190</v>
      </c>
      <c r="G1403" s="157" t="s">
        <v>631</v>
      </c>
      <c r="H1403" s="157">
        <v>0</v>
      </c>
      <c r="I1403" s="157">
        <v>2010</v>
      </c>
      <c r="J1403" s="157" t="s">
        <v>6</v>
      </c>
    </row>
    <row r="1404" spans="1:10">
      <c r="A1404" s="166" t="str">
        <f t="shared" si="97"/>
        <v>Norway, Social services</v>
      </c>
      <c r="B1404" s="154" t="str">
        <f t="shared" si="100"/>
        <v>NO</v>
      </c>
      <c r="C1404" s="154" t="str">
        <f t="shared" si="100"/>
        <v>578</v>
      </c>
      <c r="D1404" s="155" t="str">
        <f t="shared" si="100"/>
        <v>Norway</v>
      </c>
      <c r="E1404" s="154" t="s">
        <v>645</v>
      </c>
      <c r="F1404" s="157">
        <v>190</v>
      </c>
      <c r="G1404" s="157" t="s">
        <v>631</v>
      </c>
      <c r="H1404" s="157">
        <v>0</v>
      </c>
      <c r="I1404" s="157">
        <v>2010</v>
      </c>
      <c r="J1404" s="157" t="s">
        <v>6</v>
      </c>
    </row>
    <row r="1405" spans="1:10">
      <c r="A1405" s="166" t="str">
        <f t="shared" si="97"/>
        <v>Somalia, Employment and training</v>
      </c>
      <c r="B1405" s="154" t="str">
        <f t="shared" ref="B1405:D1420" si="101">B1205</f>
        <v>SO</v>
      </c>
      <c r="C1405" s="154" t="str">
        <f t="shared" si="101"/>
        <v>706</v>
      </c>
      <c r="D1405" s="155" t="str">
        <f t="shared" si="101"/>
        <v>Somalia</v>
      </c>
      <c r="E1405" s="154" t="s">
        <v>647</v>
      </c>
      <c r="F1405" s="157">
        <v>16</v>
      </c>
      <c r="G1405" s="157" t="s">
        <v>648</v>
      </c>
      <c r="H1405" s="160">
        <v>10.6</v>
      </c>
      <c r="I1405" s="157">
        <v>2008</v>
      </c>
      <c r="J1405" s="157" t="s">
        <v>6</v>
      </c>
    </row>
    <row r="1406" spans="1:10">
      <c r="A1406" s="166" t="str">
        <f t="shared" si="97"/>
        <v>Democratic Republic of the Congo, Employment and training</v>
      </c>
      <c r="B1406" s="154" t="str">
        <f t="shared" si="101"/>
        <v>CD</v>
      </c>
      <c r="C1406" s="154" t="str">
        <f t="shared" si="101"/>
        <v>180</v>
      </c>
      <c r="D1406" s="155" t="str">
        <f t="shared" si="101"/>
        <v>Democratic Republic of the Congo</v>
      </c>
      <c r="E1406" s="154" t="s">
        <v>647</v>
      </c>
      <c r="F1406" s="157">
        <v>16</v>
      </c>
      <c r="G1406" s="157" t="s">
        <v>648</v>
      </c>
      <c r="H1406" s="160">
        <v>10.6</v>
      </c>
      <c r="I1406" s="157">
        <v>2008</v>
      </c>
      <c r="J1406" s="157" t="s">
        <v>6</v>
      </c>
    </row>
    <row r="1407" spans="1:10">
      <c r="A1407" s="166" t="str">
        <f t="shared" si="97"/>
        <v>Eritrea, Employment and training</v>
      </c>
      <c r="B1407" s="154" t="str">
        <f t="shared" si="101"/>
        <v>ER</v>
      </c>
      <c r="C1407" s="154" t="str">
        <f t="shared" si="101"/>
        <v>232</v>
      </c>
      <c r="D1407" s="155" t="str">
        <f t="shared" si="101"/>
        <v>Eritrea</v>
      </c>
      <c r="E1407" s="154" t="s">
        <v>647</v>
      </c>
      <c r="F1407" s="157">
        <v>16</v>
      </c>
      <c r="G1407" s="157" t="s">
        <v>648</v>
      </c>
      <c r="H1407" s="160">
        <v>10.6</v>
      </c>
      <c r="I1407" s="157">
        <v>2008</v>
      </c>
      <c r="J1407" s="157" t="s">
        <v>6</v>
      </c>
    </row>
    <row r="1408" spans="1:10">
      <c r="A1408" s="166" t="str">
        <f t="shared" si="97"/>
        <v>Chad, Employment and training</v>
      </c>
      <c r="B1408" s="154" t="str">
        <f t="shared" si="101"/>
        <v>TD</v>
      </c>
      <c r="C1408" s="154" t="str">
        <f t="shared" si="101"/>
        <v>148</v>
      </c>
      <c r="D1408" s="155" t="str">
        <f t="shared" si="101"/>
        <v>Chad</v>
      </c>
      <c r="E1408" s="154" t="s">
        <v>647</v>
      </c>
      <c r="F1408" s="157">
        <v>38</v>
      </c>
      <c r="G1408" s="157" t="s">
        <v>648</v>
      </c>
      <c r="H1408" s="160">
        <v>10.5</v>
      </c>
      <c r="I1408" s="157">
        <v>2008</v>
      </c>
      <c r="J1408" s="157" t="s">
        <v>6</v>
      </c>
    </row>
    <row r="1409" spans="1:10">
      <c r="A1409" s="166" t="str">
        <f t="shared" si="97"/>
        <v>Burundi, Employment and training</v>
      </c>
      <c r="B1409" s="154" t="str">
        <f t="shared" si="101"/>
        <v>BI</v>
      </c>
      <c r="C1409" s="154" t="str">
        <f t="shared" si="101"/>
        <v>108</v>
      </c>
      <c r="D1409" s="155" t="str">
        <f t="shared" si="101"/>
        <v>Burundi</v>
      </c>
      <c r="E1409" s="154" t="s">
        <v>647</v>
      </c>
      <c r="F1409" s="157">
        <v>16</v>
      </c>
      <c r="G1409" s="157" t="s">
        <v>648</v>
      </c>
      <c r="H1409" s="160">
        <v>10.6</v>
      </c>
      <c r="I1409" s="157">
        <v>2008</v>
      </c>
      <c r="J1409" s="157" t="s">
        <v>6</v>
      </c>
    </row>
    <row r="1410" spans="1:10">
      <c r="A1410" s="166" t="str">
        <f t="shared" si="97"/>
        <v>Guinea-Bissau, Employment and training</v>
      </c>
      <c r="B1410" s="154" t="str">
        <f t="shared" si="101"/>
        <v>GW</v>
      </c>
      <c r="C1410" s="154" t="str">
        <f t="shared" si="101"/>
        <v>624</v>
      </c>
      <c r="D1410" s="155" t="str">
        <f t="shared" si="101"/>
        <v>Guinea-Bissau</v>
      </c>
      <c r="E1410" s="154" t="s">
        <v>647</v>
      </c>
      <c r="F1410" s="157">
        <v>38</v>
      </c>
      <c r="G1410" s="157" t="s">
        <v>648</v>
      </c>
      <c r="H1410" s="160">
        <v>10.5</v>
      </c>
      <c r="I1410" s="157">
        <v>2008</v>
      </c>
      <c r="J1410" s="157" t="s">
        <v>6</v>
      </c>
    </row>
    <row r="1411" spans="1:10">
      <c r="A1411" s="166" t="str">
        <f t="shared" si="97"/>
        <v>Central African Republic, Employment and training</v>
      </c>
      <c r="B1411" s="154" t="str">
        <f t="shared" si="101"/>
        <v>CF</v>
      </c>
      <c r="C1411" s="154" t="str">
        <f t="shared" si="101"/>
        <v>140</v>
      </c>
      <c r="D1411" s="155" t="str">
        <f t="shared" si="101"/>
        <v>Central African Republic</v>
      </c>
      <c r="E1411" s="154" t="s">
        <v>647</v>
      </c>
      <c r="F1411" s="157">
        <v>16</v>
      </c>
      <c r="G1411" s="157" t="s">
        <v>648</v>
      </c>
      <c r="H1411" s="160">
        <v>10.6</v>
      </c>
      <c r="I1411" s="157">
        <v>2008</v>
      </c>
      <c r="J1411" s="157" t="s">
        <v>6</v>
      </c>
    </row>
    <row r="1412" spans="1:10">
      <c r="A1412" s="166" t="str">
        <f t="shared" si="97"/>
        <v>Guinea, Employment and training</v>
      </c>
      <c r="B1412" s="154" t="str">
        <f t="shared" si="101"/>
        <v>GN</v>
      </c>
      <c r="C1412" s="154" t="str">
        <f t="shared" si="101"/>
        <v>324</v>
      </c>
      <c r="D1412" s="155" t="str">
        <f t="shared" si="101"/>
        <v>Guinea</v>
      </c>
      <c r="E1412" s="154" t="s">
        <v>647</v>
      </c>
      <c r="F1412" s="157">
        <v>16</v>
      </c>
      <c r="G1412" s="157" t="s">
        <v>648</v>
      </c>
      <c r="H1412" s="160">
        <v>10.6</v>
      </c>
      <c r="I1412" s="157">
        <v>2008</v>
      </c>
      <c r="J1412" s="157" t="s">
        <v>6</v>
      </c>
    </row>
    <row r="1413" spans="1:10">
      <c r="A1413" s="166" t="str">
        <f t="shared" si="97"/>
        <v>Yemen, Employment and training</v>
      </c>
      <c r="B1413" s="154" t="str">
        <f t="shared" si="101"/>
        <v>YE</v>
      </c>
      <c r="C1413" s="154" t="str">
        <f t="shared" si="101"/>
        <v>887</v>
      </c>
      <c r="D1413" s="155" t="str">
        <f t="shared" si="101"/>
        <v>Yemen</v>
      </c>
      <c r="E1413" s="154" t="s">
        <v>647</v>
      </c>
      <c r="F1413" s="157">
        <v>38</v>
      </c>
      <c r="G1413" s="157" t="s">
        <v>648</v>
      </c>
      <c r="H1413" s="160">
        <v>10.5</v>
      </c>
      <c r="I1413" s="157">
        <v>2008</v>
      </c>
      <c r="J1413" s="157" t="s">
        <v>6</v>
      </c>
    </row>
    <row r="1414" spans="1:10">
      <c r="A1414" s="166" t="str">
        <f t="shared" ref="A1414:A1477" si="102">D1414&amp;", "&amp;E1414</f>
        <v>Liberia, Employment and training</v>
      </c>
      <c r="B1414" s="154" t="str">
        <f t="shared" si="101"/>
        <v>LR</v>
      </c>
      <c r="C1414" s="154" t="str">
        <f t="shared" si="101"/>
        <v>430</v>
      </c>
      <c r="D1414" s="155" t="str">
        <f t="shared" si="101"/>
        <v>Liberia</v>
      </c>
      <c r="E1414" s="154" t="s">
        <v>647</v>
      </c>
      <c r="F1414" s="157">
        <v>16</v>
      </c>
      <c r="G1414" s="157" t="s">
        <v>648</v>
      </c>
      <c r="H1414" s="160">
        <v>10.6</v>
      </c>
      <c r="I1414" s="157">
        <v>2008</v>
      </c>
      <c r="J1414" s="157" t="s">
        <v>6</v>
      </c>
    </row>
    <row r="1415" spans="1:10">
      <c r="A1415" s="166" t="str">
        <f t="shared" si="102"/>
        <v>Mali, Employment and training</v>
      </c>
      <c r="B1415" s="154" t="str">
        <f t="shared" si="101"/>
        <v>ML</v>
      </c>
      <c r="C1415" s="154" t="str">
        <f t="shared" si="101"/>
        <v>466</v>
      </c>
      <c r="D1415" s="155" t="str">
        <f t="shared" si="101"/>
        <v>Mali</v>
      </c>
      <c r="E1415" s="154" t="s">
        <v>647</v>
      </c>
      <c r="F1415" s="157">
        <v>38</v>
      </c>
      <c r="G1415" s="157" t="s">
        <v>648</v>
      </c>
      <c r="H1415" s="160">
        <v>10.5</v>
      </c>
      <c r="I1415" s="157">
        <v>2008</v>
      </c>
      <c r="J1415" s="157" t="s">
        <v>6</v>
      </c>
    </row>
    <row r="1416" spans="1:10">
      <c r="A1416" s="166" t="str">
        <f t="shared" si="102"/>
        <v>Democratic People's Republic of Korea, Employment and training</v>
      </c>
      <c r="B1416" s="154" t="str">
        <f t="shared" si="101"/>
        <v>KP</v>
      </c>
      <c r="C1416" s="154" t="str">
        <f t="shared" si="101"/>
        <v>408</v>
      </c>
      <c r="D1416" s="155" t="str">
        <f t="shared" si="101"/>
        <v>Democratic People's Republic of Korea</v>
      </c>
      <c r="E1416" s="154" t="s">
        <v>647</v>
      </c>
      <c r="F1416" s="157">
        <v>16</v>
      </c>
      <c r="G1416" s="157" t="s">
        <v>648</v>
      </c>
      <c r="H1416" s="160">
        <v>10.6</v>
      </c>
      <c r="I1416" s="157">
        <v>2008</v>
      </c>
      <c r="J1416" s="157" t="s">
        <v>6</v>
      </c>
    </row>
    <row r="1417" spans="1:10">
      <c r="A1417" s="166" t="str">
        <f t="shared" si="102"/>
        <v>Afghanistan, Employment and training</v>
      </c>
      <c r="B1417" s="154" t="str">
        <f t="shared" si="101"/>
        <v>AF</v>
      </c>
      <c r="C1417" s="154" t="str">
        <f t="shared" si="101"/>
        <v>004</v>
      </c>
      <c r="D1417" s="155" t="str">
        <f t="shared" si="101"/>
        <v>Afghanistan</v>
      </c>
      <c r="E1417" s="154" t="s">
        <v>647</v>
      </c>
      <c r="F1417" s="157">
        <v>16</v>
      </c>
      <c r="G1417" s="157" t="s">
        <v>648</v>
      </c>
      <c r="H1417" s="160">
        <v>10.6</v>
      </c>
      <c r="I1417" s="157">
        <v>2008</v>
      </c>
      <c r="J1417" s="157" t="s">
        <v>6</v>
      </c>
    </row>
    <row r="1418" spans="1:10">
      <c r="A1418" s="166" t="str">
        <f t="shared" si="102"/>
        <v>Niger, Employment and training</v>
      </c>
      <c r="B1418" s="154" t="str">
        <f t="shared" si="101"/>
        <v>NE</v>
      </c>
      <c r="C1418" s="154" t="str">
        <f t="shared" si="101"/>
        <v>562</v>
      </c>
      <c r="D1418" s="155" t="str">
        <f t="shared" si="101"/>
        <v>Niger</v>
      </c>
      <c r="E1418" s="154" t="s">
        <v>647</v>
      </c>
      <c r="F1418" s="157">
        <v>16</v>
      </c>
      <c r="G1418" s="157" t="s">
        <v>648</v>
      </c>
      <c r="H1418" s="160">
        <v>10.6</v>
      </c>
      <c r="I1418" s="157">
        <v>2008</v>
      </c>
      <c r="J1418" s="157" t="s">
        <v>6</v>
      </c>
    </row>
    <row r="1419" spans="1:10">
      <c r="A1419" s="166" t="str">
        <f t="shared" si="102"/>
        <v>Madagascar, Employment and training</v>
      </c>
      <c r="B1419" s="154" t="str">
        <f t="shared" si="101"/>
        <v>MG</v>
      </c>
      <c r="C1419" s="154" t="str">
        <f t="shared" si="101"/>
        <v>450</v>
      </c>
      <c r="D1419" s="155" t="str">
        <f t="shared" si="101"/>
        <v>Madagascar</v>
      </c>
      <c r="E1419" s="154" t="s">
        <v>647</v>
      </c>
      <c r="F1419" s="157">
        <v>16</v>
      </c>
      <c r="G1419" s="157" t="s">
        <v>648</v>
      </c>
      <c r="H1419" s="160">
        <v>10.6</v>
      </c>
      <c r="I1419" s="157">
        <v>2008</v>
      </c>
      <c r="J1419" s="157" t="s">
        <v>6</v>
      </c>
    </row>
    <row r="1420" spans="1:10">
      <c r="A1420" s="166" t="str">
        <f t="shared" si="102"/>
        <v>Sierra Leone, Employment and training</v>
      </c>
      <c r="B1420" s="154" t="str">
        <f t="shared" si="101"/>
        <v>SL</v>
      </c>
      <c r="C1420" s="154" t="str">
        <f t="shared" si="101"/>
        <v>694</v>
      </c>
      <c r="D1420" s="155" t="str">
        <f t="shared" si="101"/>
        <v>Sierra Leone</v>
      </c>
      <c r="E1420" s="154" t="s">
        <v>647</v>
      </c>
      <c r="F1420" s="157">
        <v>16</v>
      </c>
      <c r="G1420" s="157" t="s">
        <v>648</v>
      </c>
      <c r="H1420" s="160">
        <v>10.6</v>
      </c>
      <c r="I1420" s="157">
        <v>2008</v>
      </c>
      <c r="J1420" s="157" t="s">
        <v>6</v>
      </c>
    </row>
    <row r="1421" spans="1:10">
      <c r="A1421" s="166" t="str">
        <f t="shared" si="102"/>
        <v>Sudan, Employment and training</v>
      </c>
      <c r="B1421" s="154" t="str">
        <f t="shared" ref="B1421:D1436" si="103">B1221</f>
        <v>SD</v>
      </c>
      <c r="C1421" s="154" t="str">
        <f t="shared" si="103"/>
        <v>729</v>
      </c>
      <c r="D1421" s="155" t="str">
        <f t="shared" si="103"/>
        <v>Sudan</v>
      </c>
      <c r="E1421" s="154" t="s">
        <v>647</v>
      </c>
      <c r="F1421" s="157">
        <v>38</v>
      </c>
      <c r="G1421" s="157" t="s">
        <v>648</v>
      </c>
      <c r="H1421" s="160">
        <v>10.5</v>
      </c>
      <c r="I1421" s="157">
        <v>2008</v>
      </c>
      <c r="J1421" s="157" t="s">
        <v>6</v>
      </c>
    </row>
    <row r="1422" spans="1:10">
      <c r="A1422" s="166" t="str">
        <f t="shared" si="102"/>
        <v>Ethiopia, Employment and training</v>
      </c>
      <c r="B1422" s="154" t="str">
        <f t="shared" si="103"/>
        <v>ET</v>
      </c>
      <c r="C1422" s="154" t="str">
        <f t="shared" si="103"/>
        <v>231</v>
      </c>
      <c r="D1422" s="155" t="str">
        <f t="shared" si="103"/>
        <v>Ethiopia</v>
      </c>
      <c r="E1422" s="154" t="s">
        <v>647</v>
      </c>
      <c r="F1422" s="157">
        <v>16</v>
      </c>
      <c r="G1422" s="157" t="s">
        <v>648</v>
      </c>
      <c r="H1422" s="160">
        <v>10.6</v>
      </c>
      <c r="I1422" s="157">
        <v>2008</v>
      </c>
      <c r="J1422" s="157" t="s">
        <v>6</v>
      </c>
    </row>
    <row r="1423" spans="1:10">
      <c r="A1423" s="166" t="str">
        <f t="shared" si="102"/>
        <v>Djibouti, Employment and training</v>
      </c>
      <c r="B1423" s="154" t="str">
        <f t="shared" si="103"/>
        <v>DJ</v>
      </c>
      <c r="C1423" s="154" t="str">
        <f t="shared" si="103"/>
        <v>262</v>
      </c>
      <c r="D1423" s="155" t="str">
        <f t="shared" si="103"/>
        <v>Djibouti</v>
      </c>
      <c r="E1423" s="154" t="s">
        <v>647</v>
      </c>
      <c r="F1423" s="157">
        <v>38</v>
      </c>
      <c r="G1423" s="157" t="s">
        <v>648</v>
      </c>
      <c r="H1423" s="160">
        <v>10.5</v>
      </c>
      <c r="I1423" s="157">
        <v>2008</v>
      </c>
      <c r="J1423" s="157" t="s">
        <v>6</v>
      </c>
    </row>
    <row r="1424" spans="1:10">
      <c r="A1424" s="166" t="str">
        <f t="shared" si="102"/>
        <v>Gambia, Employment and training</v>
      </c>
      <c r="B1424" s="154" t="str">
        <f t="shared" si="103"/>
        <v>GM</v>
      </c>
      <c r="C1424" s="154" t="str">
        <f t="shared" si="103"/>
        <v>270</v>
      </c>
      <c r="D1424" s="155" t="str">
        <f t="shared" si="103"/>
        <v>Gambia</v>
      </c>
      <c r="E1424" s="154" t="s">
        <v>647</v>
      </c>
      <c r="F1424" s="157">
        <v>38</v>
      </c>
      <c r="G1424" s="157" t="s">
        <v>648</v>
      </c>
      <c r="H1424" s="160">
        <v>10.5</v>
      </c>
      <c r="I1424" s="157">
        <v>2008</v>
      </c>
      <c r="J1424" s="157" t="s">
        <v>6</v>
      </c>
    </row>
    <row r="1425" spans="1:10">
      <c r="A1425" s="166" t="str">
        <f t="shared" si="102"/>
        <v>Rwanda, Employment and training</v>
      </c>
      <c r="B1425" s="154" t="str">
        <f t="shared" si="103"/>
        <v>RW</v>
      </c>
      <c r="C1425" s="154" t="str">
        <f t="shared" si="103"/>
        <v>646</v>
      </c>
      <c r="D1425" s="155" t="str">
        <f t="shared" si="103"/>
        <v>Rwanda</v>
      </c>
      <c r="E1425" s="154" t="s">
        <v>647</v>
      </c>
      <c r="F1425" s="157">
        <v>16</v>
      </c>
      <c r="G1425" s="157" t="s">
        <v>648</v>
      </c>
      <c r="H1425" s="160">
        <v>10.6</v>
      </c>
      <c r="I1425" s="157">
        <v>2008</v>
      </c>
      <c r="J1425" s="157" t="s">
        <v>6</v>
      </c>
    </row>
    <row r="1426" spans="1:10">
      <c r="A1426" s="166" t="str">
        <f t="shared" si="102"/>
        <v>Zimbabwe, Employment and training</v>
      </c>
      <c r="B1426" s="154" t="str">
        <f t="shared" si="103"/>
        <v>ZW</v>
      </c>
      <c r="C1426" s="154" t="str">
        <f t="shared" si="103"/>
        <v>716</v>
      </c>
      <c r="D1426" s="155" t="str">
        <f t="shared" si="103"/>
        <v>Zimbabwe</v>
      </c>
      <c r="E1426" s="154" t="s">
        <v>647</v>
      </c>
      <c r="F1426" s="157">
        <v>16</v>
      </c>
      <c r="G1426" s="157" t="s">
        <v>648</v>
      </c>
      <c r="H1426" s="160">
        <v>10.6</v>
      </c>
      <c r="I1426" s="157">
        <v>2008</v>
      </c>
      <c r="J1426" s="157" t="s">
        <v>6</v>
      </c>
    </row>
    <row r="1427" spans="1:10">
      <c r="A1427" s="166" t="str">
        <f t="shared" si="102"/>
        <v>Mauritania, Employment and training</v>
      </c>
      <c r="B1427" s="154" t="str">
        <f t="shared" si="103"/>
        <v>MR</v>
      </c>
      <c r="C1427" s="154" t="str">
        <f t="shared" si="103"/>
        <v>478</v>
      </c>
      <c r="D1427" s="155" t="str">
        <f t="shared" si="103"/>
        <v>Mauritania</v>
      </c>
      <c r="E1427" s="154" t="s">
        <v>647</v>
      </c>
      <c r="F1427" s="157">
        <v>38</v>
      </c>
      <c r="G1427" s="157" t="s">
        <v>648</v>
      </c>
      <c r="H1427" s="160">
        <v>10.5</v>
      </c>
      <c r="I1427" s="157">
        <v>2008</v>
      </c>
      <c r="J1427" s="157" t="s">
        <v>6</v>
      </c>
    </row>
    <row r="1428" spans="1:10">
      <c r="A1428" s="166" t="str">
        <f t="shared" si="102"/>
        <v>Timor-Leste, Employment and training</v>
      </c>
      <c r="B1428" s="154" t="str">
        <f t="shared" si="103"/>
        <v>TL</v>
      </c>
      <c r="C1428" s="154" t="str">
        <f t="shared" si="103"/>
        <v>626</v>
      </c>
      <c r="D1428" s="155" t="str">
        <f t="shared" si="103"/>
        <v>Timor-Leste</v>
      </c>
      <c r="E1428" s="154" t="s">
        <v>647</v>
      </c>
      <c r="F1428" s="157">
        <v>38</v>
      </c>
      <c r="G1428" s="157" t="s">
        <v>648</v>
      </c>
      <c r="H1428" s="160">
        <v>10.5</v>
      </c>
      <c r="I1428" s="157">
        <v>2008</v>
      </c>
      <c r="J1428" s="157" t="s">
        <v>6</v>
      </c>
    </row>
    <row r="1429" spans="1:10">
      <c r="A1429" s="166" t="str">
        <f t="shared" si="102"/>
        <v>Burkina Faso, Employment and training</v>
      </c>
      <c r="B1429" s="154" t="str">
        <f t="shared" si="103"/>
        <v>BF</v>
      </c>
      <c r="C1429" s="154" t="str">
        <f t="shared" si="103"/>
        <v>854</v>
      </c>
      <c r="D1429" s="155" t="str">
        <f t="shared" si="103"/>
        <v>Burkina Faso</v>
      </c>
      <c r="E1429" s="154" t="s">
        <v>647</v>
      </c>
      <c r="F1429" s="157">
        <v>16</v>
      </c>
      <c r="G1429" s="157" t="s">
        <v>648</v>
      </c>
      <c r="H1429" s="160">
        <v>10.6</v>
      </c>
      <c r="I1429" s="157">
        <v>2008</v>
      </c>
      <c r="J1429" s="157" t="s">
        <v>6</v>
      </c>
    </row>
    <row r="1430" spans="1:10">
      <c r="A1430" s="166" t="str">
        <f t="shared" si="102"/>
        <v>Togo, Employment and training</v>
      </c>
      <c r="B1430" s="154" t="str">
        <f t="shared" si="103"/>
        <v>TG</v>
      </c>
      <c r="C1430" s="154" t="str">
        <f t="shared" si="103"/>
        <v>768</v>
      </c>
      <c r="D1430" s="155" t="str">
        <f t="shared" si="103"/>
        <v>Togo</v>
      </c>
      <c r="E1430" s="154" t="s">
        <v>647</v>
      </c>
      <c r="F1430" s="157">
        <v>38</v>
      </c>
      <c r="G1430" s="157" t="s">
        <v>648</v>
      </c>
      <c r="H1430" s="160">
        <v>10.5</v>
      </c>
      <c r="I1430" s="157">
        <v>2008</v>
      </c>
      <c r="J1430" s="157" t="s">
        <v>6</v>
      </c>
    </row>
    <row r="1431" spans="1:10">
      <c r="A1431" s="166" t="str">
        <f t="shared" si="102"/>
        <v>Mozambique, Employment and training</v>
      </c>
      <c r="B1431" s="154" t="str">
        <f t="shared" si="103"/>
        <v>MZ</v>
      </c>
      <c r="C1431" s="154" t="str">
        <f t="shared" si="103"/>
        <v>508</v>
      </c>
      <c r="D1431" s="155" t="str">
        <f t="shared" si="103"/>
        <v>Mozambique</v>
      </c>
      <c r="E1431" s="154" t="s">
        <v>647</v>
      </c>
      <c r="F1431" s="157">
        <v>16</v>
      </c>
      <c r="G1431" s="157" t="s">
        <v>648</v>
      </c>
      <c r="H1431" s="160">
        <v>10.6</v>
      </c>
      <c r="I1431" s="157">
        <v>2008</v>
      </c>
      <c r="J1431" s="157" t="s">
        <v>6</v>
      </c>
    </row>
    <row r="1432" spans="1:10">
      <c r="A1432" s="166" t="str">
        <f t="shared" si="102"/>
        <v>Haiti, Employment and training</v>
      </c>
      <c r="B1432" s="154" t="str">
        <f t="shared" si="103"/>
        <v>HT</v>
      </c>
      <c r="C1432" s="154" t="str">
        <f t="shared" si="103"/>
        <v>332</v>
      </c>
      <c r="D1432" s="155" t="str">
        <f t="shared" si="103"/>
        <v>Haiti</v>
      </c>
      <c r="E1432" s="154" t="s">
        <v>647</v>
      </c>
      <c r="F1432" s="157">
        <v>38</v>
      </c>
      <c r="G1432" s="157" t="s">
        <v>648</v>
      </c>
      <c r="H1432" s="160">
        <v>10.5</v>
      </c>
      <c r="I1432" s="157">
        <v>2008</v>
      </c>
      <c r="J1432" s="157" t="s">
        <v>6</v>
      </c>
    </row>
    <row r="1433" spans="1:10">
      <c r="A1433" s="166" t="str">
        <f t="shared" si="102"/>
        <v>Congo, Employment and training</v>
      </c>
      <c r="B1433" s="154" t="str">
        <f t="shared" si="103"/>
        <v>CG</v>
      </c>
      <c r="C1433" s="154" t="str">
        <f t="shared" si="103"/>
        <v>178</v>
      </c>
      <c r="D1433" s="155" t="str">
        <f t="shared" si="103"/>
        <v>Congo</v>
      </c>
      <c r="E1433" s="154" t="s">
        <v>647</v>
      </c>
      <c r="F1433" s="157">
        <v>77</v>
      </c>
      <c r="G1433" s="157" t="s">
        <v>648</v>
      </c>
      <c r="H1433" s="160">
        <v>10.4</v>
      </c>
      <c r="I1433" s="157">
        <v>2008</v>
      </c>
      <c r="J1433" s="157" t="s">
        <v>6</v>
      </c>
    </row>
    <row r="1434" spans="1:10">
      <c r="A1434" s="166" t="str">
        <f t="shared" si="102"/>
        <v>Comoros, Employment and training</v>
      </c>
      <c r="B1434" s="154" t="str">
        <f t="shared" si="103"/>
        <v>KM</v>
      </c>
      <c r="C1434" s="154" t="str">
        <f t="shared" si="103"/>
        <v>174</v>
      </c>
      <c r="D1434" s="155" t="str">
        <f t="shared" si="103"/>
        <v>Comoros</v>
      </c>
      <c r="E1434" s="154" t="s">
        <v>647</v>
      </c>
      <c r="F1434" s="157">
        <v>38</v>
      </c>
      <c r="G1434" s="157" t="s">
        <v>648</v>
      </c>
      <c r="H1434" s="160">
        <v>10.5</v>
      </c>
      <c r="I1434" s="157">
        <v>2008</v>
      </c>
      <c r="J1434" s="157" t="s">
        <v>6</v>
      </c>
    </row>
    <row r="1435" spans="1:10">
      <c r="A1435" s="166" t="str">
        <f t="shared" si="102"/>
        <v>Cameroon, Employment and training</v>
      </c>
      <c r="B1435" s="154" t="str">
        <f t="shared" si="103"/>
        <v>CM</v>
      </c>
      <c r="C1435" s="154" t="str">
        <f t="shared" si="103"/>
        <v>120</v>
      </c>
      <c r="D1435" s="155" t="str">
        <f t="shared" si="103"/>
        <v>Cameroon</v>
      </c>
      <c r="E1435" s="154" t="s">
        <v>647</v>
      </c>
      <c r="F1435" s="157">
        <v>38</v>
      </c>
      <c r="G1435" s="157" t="s">
        <v>648</v>
      </c>
      <c r="H1435" s="160">
        <v>10.5</v>
      </c>
      <c r="I1435" s="157">
        <v>2008</v>
      </c>
      <c r="J1435" s="157" t="s">
        <v>6</v>
      </c>
    </row>
    <row r="1436" spans="1:10">
      <c r="A1436" s="166" t="str">
        <f t="shared" si="102"/>
        <v>Sao Tome and Principe, Employment and training</v>
      </c>
      <c r="B1436" s="154" t="str">
        <f t="shared" si="103"/>
        <v>ST</v>
      </c>
      <c r="C1436" s="154" t="str">
        <f t="shared" si="103"/>
        <v>678</v>
      </c>
      <c r="D1436" s="155" t="str">
        <f t="shared" si="103"/>
        <v>Sao Tome and Principe</v>
      </c>
      <c r="E1436" s="154" t="s">
        <v>647</v>
      </c>
      <c r="F1436" s="157">
        <v>38</v>
      </c>
      <c r="G1436" s="157" t="s">
        <v>648</v>
      </c>
      <c r="H1436" s="160">
        <v>10.5</v>
      </c>
      <c r="I1436" s="157">
        <v>2008</v>
      </c>
      <c r="J1436" s="157" t="s">
        <v>6</v>
      </c>
    </row>
    <row r="1437" spans="1:10">
      <c r="A1437" s="166" t="str">
        <f t="shared" si="102"/>
        <v>Iraq, Employment and training</v>
      </c>
      <c r="B1437" s="154" t="str">
        <f t="shared" ref="B1437:D1452" si="104">B1237</f>
        <v>IQ</v>
      </c>
      <c r="C1437" s="154" t="str">
        <f t="shared" si="104"/>
        <v>368</v>
      </c>
      <c r="D1437" s="155" t="str">
        <f t="shared" si="104"/>
        <v>Iraq</v>
      </c>
      <c r="E1437" s="154" t="s">
        <v>647</v>
      </c>
      <c r="F1437" s="157">
        <v>38</v>
      </c>
      <c r="G1437" s="157" t="s">
        <v>648</v>
      </c>
      <c r="H1437" s="160">
        <v>10.5</v>
      </c>
      <c r="I1437" s="157">
        <v>2008</v>
      </c>
      <c r="J1437" s="157" t="s">
        <v>6</v>
      </c>
    </row>
    <row r="1438" spans="1:10">
      <c r="A1438" s="166" t="str">
        <f t="shared" si="102"/>
        <v>Cambodia, Employment and training</v>
      </c>
      <c r="B1438" s="154" t="str">
        <f t="shared" si="104"/>
        <v>KH</v>
      </c>
      <c r="C1438" s="154" t="str">
        <f t="shared" si="104"/>
        <v>116</v>
      </c>
      <c r="D1438" s="155" t="str">
        <f t="shared" si="104"/>
        <v>Cambodia</v>
      </c>
      <c r="E1438" s="154" t="s">
        <v>647</v>
      </c>
      <c r="F1438" s="157">
        <v>38</v>
      </c>
      <c r="G1438" s="157" t="s">
        <v>648</v>
      </c>
      <c r="H1438" s="160">
        <v>10.5</v>
      </c>
      <c r="I1438" s="157">
        <v>2008</v>
      </c>
      <c r="J1438" s="157" t="s">
        <v>6</v>
      </c>
    </row>
    <row r="1439" spans="1:10">
      <c r="A1439" s="166" t="str">
        <f t="shared" si="102"/>
        <v>Myanmar, Employment and training</v>
      </c>
      <c r="B1439" s="154" t="str">
        <f t="shared" si="104"/>
        <v>MM</v>
      </c>
      <c r="C1439" s="154" t="str">
        <f t="shared" si="104"/>
        <v>104</v>
      </c>
      <c r="D1439" s="155" t="str">
        <f t="shared" si="104"/>
        <v>Myanmar</v>
      </c>
      <c r="E1439" s="154" t="s">
        <v>647</v>
      </c>
      <c r="F1439" s="157">
        <v>38</v>
      </c>
      <c r="G1439" s="157" t="s">
        <v>648</v>
      </c>
      <c r="H1439" s="160">
        <v>10.5</v>
      </c>
      <c r="I1439" s="157">
        <v>2008</v>
      </c>
      <c r="J1439" s="157" t="s">
        <v>6</v>
      </c>
    </row>
    <row r="1440" spans="1:10">
      <c r="A1440" s="166" t="str">
        <f t="shared" si="102"/>
        <v>Lao People's Democratic Republic, Employment and training</v>
      </c>
      <c r="B1440" s="154" t="str">
        <f t="shared" si="104"/>
        <v>LA</v>
      </c>
      <c r="C1440" s="154" t="str">
        <f t="shared" si="104"/>
        <v>418</v>
      </c>
      <c r="D1440" s="155" t="str">
        <f t="shared" si="104"/>
        <v>Lao People's Democratic Republic</v>
      </c>
      <c r="E1440" s="154" t="s">
        <v>647</v>
      </c>
      <c r="F1440" s="157">
        <v>38</v>
      </c>
      <c r="G1440" s="157" t="s">
        <v>648</v>
      </c>
      <c r="H1440" s="160">
        <v>10.5</v>
      </c>
      <c r="I1440" s="157">
        <v>2008</v>
      </c>
      <c r="J1440" s="157" t="s">
        <v>6</v>
      </c>
    </row>
    <row r="1441" spans="1:10">
      <c r="A1441" s="166" t="str">
        <f t="shared" si="102"/>
        <v>Cote d'Ivoire, Employment and training</v>
      </c>
      <c r="B1441" s="154" t="str">
        <f t="shared" si="104"/>
        <v>CI</v>
      </c>
      <c r="C1441" s="154" t="str">
        <f t="shared" si="104"/>
        <v>384</v>
      </c>
      <c r="D1441" s="155" t="str">
        <f t="shared" si="104"/>
        <v>Cote d'Ivoire</v>
      </c>
      <c r="E1441" s="154" t="s">
        <v>647</v>
      </c>
      <c r="F1441" s="157">
        <v>38</v>
      </c>
      <c r="G1441" s="157" t="s">
        <v>648</v>
      </c>
      <c r="H1441" s="160">
        <v>10.5</v>
      </c>
      <c r="I1441" s="157">
        <v>2008</v>
      </c>
      <c r="J1441" s="157" t="s">
        <v>6</v>
      </c>
    </row>
    <row r="1442" spans="1:10">
      <c r="A1442" s="166" t="str">
        <f t="shared" si="102"/>
        <v>Malawi, Employment and training</v>
      </c>
      <c r="B1442" s="154" t="str">
        <f t="shared" si="104"/>
        <v>MW</v>
      </c>
      <c r="C1442" s="154" t="str">
        <f t="shared" si="104"/>
        <v>454</v>
      </c>
      <c r="D1442" s="155" t="str">
        <f t="shared" si="104"/>
        <v>Malawi</v>
      </c>
      <c r="E1442" s="154" t="s">
        <v>647</v>
      </c>
      <c r="F1442" s="157">
        <v>16</v>
      </c>
      <c r="G1442" s="157" t="s">
        <v>648</v>
      </c>
      <c r="H1442" s="160">
        <v>10.6</v>
      </c>
      <c r="I1442" s="157">
        <v>2008</v>
      </c>
      <c r="J1442" s="157" t="s">
        <v>6</v>
      </c>
    </row>
    <row r="1443" spans="1:10">
      <c r="A1443" s="166" t="str">
        <f t="shared" si="102"/>
        <v>Angola, Employment and training</v>
      </c>
      <c r="B1443" s="154" t="str">
        <f t="shared" si="104"/>
        <v>AO</v>
      </c>
      <c r="C1443" s="154" t="str">
        <f t="shared" si="104"/>
        <v>024</v>
      </c>
      <c r="D1443" s="155" t="str">
        <f t="shared" si="104"/>
        <v>Angola</v>
      </c>
      <c r="E1443" s="154" t="s">
        <v>647</v>
      </c>
      <c r="F1443" s="157">
        <v>89</v>
      </c>
      <c r="G1443" s="157" t="s">
        <v>648</v>
      </c>
      <c r="H1443" s="160">
        <v>10.3</v>
      </c>
      <c r="I1443" s="157">
        <v>2008</v>
      </c>
      <c r="J1443" s="157" t="s">
        <v>6</v>
      </c>
    </row>
    <row r="1444" spans="1:10">
      <c r="A1444" s="166" t="str">
        <f t="shared" si="102"/>
        <v>Nigeria, Employment and training</v>
      </c>
      <c r="B1444" s="154" t="str">
        <f t="shared" si="104"/>
        <v>NG</v>
      </c>
      <c r="C1444" s="154" t="str">
        <f t="shared" si="104"/>
        <v>566</v>
      </c>
      <c r="D1444" s="155" t="str">
        <f t="shared" si="104"/>
        <v>Nigeria</v>
      </c>
      <c r="E1444" s="154" t="s">
        <v>647</v>
      </c>
      <c r="F1444" s="157">
        <v>38</v>
      </c>
      <c r="G1444" s="157" t="s">
        <v>648</v>
      </c>
      <c r="H1444" s="160">
        <v>10.5</v>
      </c>
      <c r="I1444" s="157">
        <v>2008</v>
      </c>
      <c r="J1444" s="157" t="s">
        <v>6</v>
      </c>
    </row>
    <row r="1445" spans="1:10">
      <c r="A1445" s="166" t="str">
        <f t="shared" si="102"/>
        <v>Lesotho, Employment and training</v>
      </c>
      <c r="B1445" s="154" t="str">
        <f t="shared" si="104"/>
        <v>LS</v>
      </c>
      <c r="C1445" s="154" t="str">
        <f t="shared" si="104"/>
        <v>426</v>
      </c>
      <c r="D1445" s="155" t="str">
        <f t="shared" si="104"/>
        <v>Lesotho</v>
      </c>
      <c r="E1445" s="154" t="s">
        <v>647</v>
      </c>
      <c r="F1445" s="157">
        <v>38</v>
      </c>
      <c r="G1445" s="157" t="s">
        <v>648</v>
      </c>
      <c r="H1445" s="160">
        <v>10.5</v>
      </c>
      <c r="I1445" s="157">
        <v>2008</v>
      </c>
      <c r="J1445" s="157" t="s">
        <v>6</v>
      </c>
    </row>
    <row r="1446" spans="1:10">
      <c r="A1446" s="166" t="str">
        <f t="shared" si="102"/>
        <v>Benin, Employment and training</v>
      </c>
      <c r="B1446" s="154" t="str">
        <f t="shared" si="104"/>
        <v>BJ</v>
      </c>
      <c r="C1446" s="154" t="str">
        <f t="shared" si="104"/>
        <v>204</v>
      </c>
      <c r="D1446" s="155" t="str">
        <f t="shared" si="104"/>
        <v>Benin</v>
      </c>
      <c r="E1446" s="154" t="s">
        <v>647</v>
      </c>
      <c r="F1446" s="157">
        <v>38</v>
      </c>
      <c r="G1446" s="157" t="s">
        <v>648</v>
      </c>
      <c r="H1446" s="160">
        <v>10.5</v>
      </c>
      <c r="I1446" s="157">
        <v>2008</v>
      </c>
      <c r="J1446" s="157" t="s">
        <v>6</v>
      </c>
    </row>
    <row r="1447" spans="1:10">
      <c r="A1447" s="166" t="str">
        <f t="shared" si="102"/>
        <v>Swaziland, Employment and training</v>
      </c>
      <c r="B1447" s="154" t="str">
        <f t="shared" si="104"/>
        <v>SZ</v>
      </c>
      <c r="C1447" s="154" t="str">
        <f t="shared" si="104"/>
        <v>748</v>
      </c>
      <c r="D1447" s="155" t="str">
        <f t="shared" si="104"/>
        <v>Swaziland</v>
      </c>
      <c r="E1447" s="154" t="s">
        <v>647</v>
      </c>
      <c r="F1447" s="157">
        <v>77</v>
      </c>
      <c r="G1447" s="157" t="s">
        <v>648</v>
      </c>
      <c r="H1447" s="160">
        <v>10.4</v>
      </c>
      <c r="I1447" s="157">
        <v>2008</v>
      </c>
      <c r="J1447" s="157" t="s">
        <v>6</v>
      </c>
    </row>
    <row r="1448" spans="1:10">
      <c r="A1448" s="166" t="str">
        <f t="shared" si="102"/>
        <v>Uganda, Employment and training</v>
      </c>
      <c r="B1448" s="154" t="str">
        <f t="shared" si="104"/>
        <v>UG</v>
      </c>
      <c r="C1448" s="154" t="str">
        <f t="shared" si="104"/>
        <v>800</v>
      </c>
      <c r="D1448" s="155" t="str">
        <f t="shared" si="104"/>
        <v>Uganda</v>
      </c>
      <c r="E1448" s="154" t="s">
        <v>647</v>
      </c>
      <c r="F1448" s="157">
        <v>16</v>
      </c>
      <c r="G1448" s="157" t="s">
        <v>648</v>
      </c>
      <c r="H1448" s="160">
        <v>10.6</v>
      </c>
      <c r="I1448" s="157">
        <v>2008</v>
      </c>
      <c r="J1448" s="157" t="s">
        <v>6</v>
      </c>
    </row>
    <row r="1449" spans="1:10">
      <c r="A1449" s="166" t="str">
        <f t="shared" si="102"/>
        <v>Tajikistan, Employment and training</v>
      </c>
      <c r="B1449" s="154" t="str">
        <f t="shared" si="104"/>
        <v>TJ</v>
      </c>
      <c r="C1449" s="154" t="str">
        <f t="shared" si="104"/>
        <v>762</v>
      </c>
      <c r="D1449" s="155" t="str">
        <f t="shared" si="104"/>
        <v>Tajikistan</v>
      </c>
      <c r="E1449" s="154" t="s">
        <v>647</v>
      </c>
      <c r="F1449" s="157">
        <v>38</v>
      </c>
      <c r="G1449" s="157" t="s">
        <v>648</v>
      </c>
      <c r="H1449" s="160">
        <v>10.5</v>
      </c>
      <c r="I1449" s="157">
        <v>2008</v>
      </c>
      <c r="J1449" s="157" t="s">
        <v>6</v>
      </c>
    </row>
    <row r="1450" spans="1:10">
      <c r="A1450" s="166" t="str">
        <f t="shared" si="102"/>
        <v>Solomon Islands, Employment and training</v>
      </c>
      <c r="B1450" s="154" t="str">
        <f t="shared" si="104"/>
        <v>SB</v>
      </c>
      <c r="C1450" s="154" t="str">
        <f t="shared" si="104"/>
        <v>090</v>
      </c>
      <c r="D1450" s="155" t="str">
        <f t="shared" si="104"/>
        <v>Solomon Islands</v>
      </c>
      <c r="E1450" s="154" t="s">
        <v>647</v>
      </c>
      <c r="F1450" s="157">
        <v>38</v>
      </c>
      <c r="G1450" s="157" t="s">
        <v>648</v>
      </c>
      <c r="H1450" s="160">
        <v>10.5</v>
      </c>
      <c r="I1450" s="157">
        <v>2008</v>
      </c>
      <c r="J1450" s="157" t="s">
        <v>6</v>
      </c>
    </row>
    <row r="1451" spans="1:10">
      <c r="A1451" s="166" t="str">
        <f t="shared" si="102"/>
        <v>Papua New Guinea, Employment and training</v>
      </c>
      <c r="B1451" s="154" t="str">
        <f t="shared" si="104"/>
        <v>PG</v>
      </c>
      <c r="C1451" s="154" t="str">
        <f t="shared" si="104"/>
        <v>598</v>
      </c>
      <c r="D1451" s="155" t="str">
        <f t="shared" si="104"/>
        <v>Papua New Guinea</v>
      </c>
      <c r="E1451" s="154" t="s">
        <v>647</v>
      </c>
      <c r="F1451" s="157">
        <v>38</v>
      </c>
      <c r="G1451" s="157" t="s">
        <v>648</v>
      </c>
      <c r="H1451" s="160">
        <v>10.5</v>
      </c>
      <c r="I1451" s="157">
        <v>2008</v>
      </c>
      <c r="J1451" s="157" t="s">
        <v>6</v>
      </c>
    </row>
    <row r="1452" spans="1:10">
      <c r="A1452" s="166" t="str">
        <f t="shared" si="102"/>
        <v>Senegal, Employment and training</v>
      </c>
      <c r="B1452" s="154" t="str">
        <f t="shared" si="104"/>
        <v>SN</v>
      </c>
      <c r="C1452" s="154" t="str">
        <f t="shared" si="104"/>
        <v>686</v>
      </c>
      <c r="D1452" s="155" t="str">
        <f t="shared" si="104"/>
        <v>Senegal</v>
      </c>
      <c r="E1452" s="154" t="s">
        <v>647</v>
      </c>
      <c r="F1452" s="157">
        <v>38</v>
      </c>
      <c r="G1452" s="157" t="s">
        <v>648</v>
      </c>
      <c r="H1452" s="160">
        <v>10.5</v>
      </c>
      <c r="I1452" s="157">
        <v>2008</v>
      </c>
      <c r="J1452" s="157" t="s">
        <v>6</v>
      </c>
    </row>
    <row r="1453" spans="1:10">
      <c r="A1453" s="166" t="str">
        <f t="shared" si="102"/>
        <v>United Republic of Tanzania, Employment and training</v>
      </c>
      <c r="B1453" s="154" t="str">
        <f t="shared" ref="B1453:D1468" si="105">B1253</f>
        <v>TZ</v>
      </c>
      <c r="C1453" s="154">
        <f t="shared" si="105"/>
        <v>834</v>
      </c>
      <c r="D1453" s="155" t="str">
        <f t="shared" si="105"/>
        <v>United Republic of Tanzania</v>
      </c>
      <c r="E1453" s="154" t="s">
        <v>647</v>
      </c>
      <c r="F1453" s="157">
        <v>16</v>
      </c>
      <c r="G1453" s="157" t="s">
        <v>648</v>
      </c>
      <c r="H1453" s="160">
        <v>10.6</v>
      </c>
      <c r="I1453" s="157">
        <v>2009</v>
      </c>
      <c r="J1453" s="157" t="s">
        <v>6</v>
      </c>
    </row>
    <row r="1454" spans="1:10">
      <c r="A1454" s="166" t="str">
        <f t="shared" si="102"/>
        <v>India, Employment and training</v>
      </c>
      <c r="B1454" s="154" t="str">
        <f t="shared" si="105"/>
        <v>IN</v>
      </c>
      <c r="C1454" s="154" t="str">
        <f t="shared" si="105"/>
        <v>356</v>
      </c>
      <c r="D1454" s="155" t="str">
        <f t="shared" si="105"/>
        <v>India</v>
      </c>
      <c r="E1454" s="154" t="s">
        <v>647</v>
      </c>
      <c r="F1454" s="157">
        <v>38</v>
      </c>
      <c r="G1454" s="157" t="s">
        <v>648</v>
      </c>
      <c r="H1454" s="160">
        <v>10.5</v>
      </c>
      <c r="I1454" s="157">
        <v>2008</v>
      </c>
      <c r="J1454" s="157" t="s">
        <v>6</v>
      </c>
    </row>
    <row r="1455" spans="1:10">
      <c r="A1455" s="166" t="str">
        <f t="shared" si="102"/>
        <v>Bhutan, Employment and training</v>
      </c>
      <c r="B1455" s="154" t="str">
        <f t="shared" si="105"/>
        <v>BT</v>
      </c>
      <c r="C1455" s="154" t="str">
        <f t="shared" si="105"/>
        <v>064</v>
      </c>
      <c r="D1455" s="155" t="str">
        <f t="shared" si="105"/>
        <v>Bhutan</v>
      </c>
      <c r="E1455" s="154" t="s">
        <v>647</v>
      </c>
      <c r="F1455" s="157">
        <v>38</v>
      </c>
      <c r="G1455" s="157" t="s">
        <v>648</v>
      </c>
      <c r="H1455" s="160">
        <v>10.5</v>
      </c>
      <c r="I1455" s="157">
        <v>2008</v>
      </c>
      <c r="J1455" s="157" t="s">
        <v>6</v>
      </c>
    </row>
    <row r="1456" spans="1:10">
      <c r="A1456" s="166" t="str">
        <f t="shared" si="102"/>
        <v>Nepal, Employment and training</v>
      </c>
      <c r="B1456" s="154" t="str">
        <f t="shared" si="105"/>
        <v>NP</v>
      </c>
      <c r="C1456" s="154" t="str">
        <f t="shared" si="105"/>
        <v>524</v>
      </c>
      <c r="D1456" s="155" t="str">
        <f t="shared" si="105"/>
        <v>Nepal</v>
      </c>
      <c r="E1456" s="154" t="s">
        <v>647</v>
      </c>
      <c r="F1456" s="157">
        <v>16</v>
      </c>
      <c r="G1456" s="157" t="s">
        <v>648</v>
      </c>
      <c r="H1456" s="160">
        <v>10.6</v>
      </c>
      <c r="I1456" s="157">
        <v>2008</v>
      </c>
      <c r="J1456" s="157" t="s">
        <v>6</v>
      </c>
    </row>
    <row r="1457" spans="1:10">
      <c r="A1457" s="166" t="str">
        <f t="shared" si="102"/>
        <v>Bangladesh, Employment and training</v>
      </c>
      <c r="B1457" s="154" t="str">
        <f t="shared" si="105"/>
        <v>BD</v>
      </c>
      <c r="C1457" s="154" t="str">
        <f t="shared" si="105"/>
        <v>050</v>
      </c>
      <c r="D1457" s="155" t="str">
        <f t="shared" si="105"/>
        <v>Bangladesh</v>
      </c>
      <c r="E1457" s="154" t="s">
        <v>647</v>
      </c>
      <c r="F1457" s="157">
        <v>186</v>
      </c>
      <c r="G1457" s="157" t="s">
        <v>648</v>
      </c>
      <c r="H1457" s="160">
        <v>4.2</v>
      </c>
      <c r="I1457" s="157">
        <v>2006</v>
      </c>
      <c r="J1457" s="157" t="s">
        <v>5</v>
      </c>
    </row>
    <row r="1458" spans="1:10">
      <c r="A1458" s="166" t="str">
        <f t="shared" si="102"/>
        <v>Occupied Palestinian Territory, Employment and training</v>
      </c>
      <c r="B1458" s="154" t="str">
        <f t="shared" si="105"/>
        <v>PS</v>
      </c>
      <c r="C1458" s="154" t="str">
        <f t="shared" si="105"/>
        <v>275</v>
      </c>
      <c r="D1458" s="155" t="str">
        <f t="shared" si="105"/>
        <v>Occupied Palestinian Territory</v>
      </c>
      <c r="E1458" s="154" t="s">
        <v>647</v>
      </c>
      <c r="F1458" s="157">
        <v>38</v>
      </c>
      <c r="G1458" s="157" t="s">
        <v>648</v>
      </c>
      <c r="H1458" s="160">
        <v>10.5</v>
      </c>
      <c r="I1458" s="157">
        <v>2008</v>
      </c>
      <c r="J1458" s="157" t="s">
        <v>6</v>
      </c>
    </row>
    <row r="1459" spans="1:10">
      <c r="A1459" s="166" t="str">
        <f t="shared" si="102"/>
        <v>Kenya, Employment and training</v>
      </c>
      <c r="B1459" s="154" t="str">
        <f t="shared" si="105"/>
        <v>KE</v>
      </c>
      <c r="C1459" s="154" t="str">
        <f t="shared" si="105"/>
        <v>404</v>
      </c>
      <c r="D1459" s="155" t="str">
        <f t="shared" si="105"/>
        <v>Kenya</v>
      </c>
      <c r="E1459" s="154" t="s">
        <v>647</v>
      </c>
      <c r="F1459" s="157">
        <v>38</v>
      </c>
      <c r="G1459" s="157" t="s">
        <v>648</v>
      </c>
      <c r="H1459" s="160">
        <v>10.5</v>
      </c>
      <c r="I1459" s="157">
        <v>2008</v>
      </c>
      <c r="J1459" s="157" t="s">
        <v>6</v>
      </c>
    </row>
    <row r="1460" spans="1:10">
      <c r="A1460" s="166" t="str">
        <f t="shared" si="102"/>
        <v>Uzbekistan, Employment and training</v>
      </c>
      <c r="B1460" s="154" t="str">
        <f t="shared" si="105"/>
        <v>UZ</v>
      </c>
      <c r="C1460" s="154" t="str">
        <f t="shared" si="105"/>
        <v>860</v>
      </c>
      <c r="D1460" s="155" t="str">
        <f t="shared" si="105"/>
        <v>Uzbekistan</v>
      </c>
      <c r="E1460" s="154" t="s">
        <v>647</v>
      </c>
      <c r="F1460" s="157">
        <v>38</v>
      </c>
      <c r="G1460" s="157" t="s">
        <v>648</v>
      </c>
      <c r="H1460" s="160">
        <v>10.5</v>
      </c>
      <c r="I1460" s="157">
        <v>2008</v>
      </c>
      <c r="J1460" s="157" t="s">
        <v>6</v>
      </c>
    </row>
    <row r="1461" spans="1:10">
      <c r="A1461" s="166" t="str">
        <f t="shared" si="102"/>
        <v>Syrian Arab Republic, Employment and training</v>
      </c>
      <c r="B1461" s="154" t="str">
        <f t="shared" si="105"/>
        <v>SY</v>
      </c>
      <c r="C1461" s="154" t="str">
        <f t="shared" si="105"/>
        <v>760</v>
      </c>
      <c r="D1461" s="155" t="str">
        <f t="shared" si="105"/>
        <v>Syrian Arab Republic</v>
      </c>
      <c r="E1461" s="154" t="s">
        <v>647</v>
      </c>
      <c r="F1461" s="157">
        <v>77</v>
      </c>
      <c r="G1461" s="157" t="s">
        <v>648</v>
      </c>
      <c r="H1461" s="160">
        <v>10.4</v>
      </c>
      <c r="I1461" s="157">
        <v>2008</v>
      </c>
      <c r="J1461" s="157" t="s">
        <v>6</v>
      </c>
    </row>
    <row r="1462" spans="1:10">
      <c r="A1462" s="166" t="str">
        <f t="shared" si="102"/>
        <v>Viet Nam, Employment and training</v>
      </c>
      <c r="B1462" s="154" t="str">
        <f t="shared" si="105"/>
        <v>VN</v>
      </c>
      <c r="C1462" s="154" t="str">
        <f t="shared" si="105"/>
        <v>704</v>
      </c>
      <c r="D1462" s="155" t="str">
        <f t="shared" si="105"/>
        <v>Viet Nam</v>
      </c>
      <c r="E1462" s="154" t="s">
        <v>647</v>
      </c>
      <c r="F1462" s="157">
        <v>38</v>
      </c>
      <c r="G1462" s="157" t="s">
        <v>648</v>
      </c>
      <c r="H1462" s="160">
        <v>10.5</v>
      </c>
      <c r="I1462" s="157">
        <v>2008</v>
      </c>
      <c r="J1462" s="157" t="s">
        <v>6</v>
      </c>
    </row>
    <row r="1463" spans="1:10">
      <c r="A1463" s="166" t="str">
        <f t="shared" si="102"/>
        <v>Kiribati, Employment and training</v>
      </c>
      <c r="B1463" s="154" t="str">
        <f t="shared" si="105"/>
        <v>KI</v>
      </c>
      <c r="C1463" s="154" t="str">
        <f t="shared" si="105"/>
        <v>296</v>
      </c>
      <c r="D1463" s="155" t="str">
        <f t="shared" si="105"/>
        <v>Kiribati</v>
      </c>
      <c r="E1463" s="154" t="s">
        <v>647</v>
      </c>
      <c r="F1463" s="157">
        <v>38</v>
      </c>
      <c r="G1463" s="157" t="s">
        <v>648</v>
      </c>
      <c r="H1463" s="160">
        <v>10.5</v>
      </c>
      <c r="I1463" s="157">
        <v>2008</v>
      </c>
      <c r="J1463" s="157" t="s">
        <v>6</v>
      </c>
    </row>
    <row r="1464" spans="1:10">
      <c r="A1464" s="166" t="str">
        <f t="shared" si="102"/>
        <v>Algeria, Employment and training</v>
      </c>
      <c r="B1464" s="154" t="str">
        <f t="shared" si="105"/>
        <v>DZ</v>
      </c>
      <c r="C1464" s="154" t="str">
        <f t="shared" si="105"/>
        <v>012</v>
      </c>
      <c r="D1464" s="155" t="str">
        <f t="shared" si="105"/>
        <v>Algeria</v>
      </c>
      <c r="E1464" s="154" t="s">
        <v>647</v>
      </c>
      <c r="F1464" s="157">
        <v>12</v>
      </c>
      <c r="G1464" s="157" t="s">
        <v>648</v>
      </c>
      <c r="H1464" s="160">
        <v>11.8</v>
      </c>
      <c r="I1464" s="157">
        <v>2007</v>
      </c>
      <c r="J1464" s="157" t="s">
        <v>5</v>
      </c>
    </row>
    <row r="1465" spans="1:10">
      <c r="A1465" s="166" t="str">
        <f t="shared" si="102"/>
        <v>Equatorial Guinea, Employment and training</v>
      </c>
      <c r="B1465" s="154" t="str">
        <f t="shared" si="105"/>
        <v>GQ</v>
      </c>
      <c r="C1465" s="154" t="str">
        <f t="shared" si="105"/>
        <v>226</v>
      </c>
      <c r="D1465" s="155" t="str">
        <f t="shared" si="105"/>
        <v>Equatorial Guinea</v>
      </c>
      <c r="E1465" s="154" t="s">
        <v>647</v>
      </c>
      <c r="F1465" s="157">
        <v>129</v>
      </c>
      <c r="G1465" s="157" t="s">
        <v>648</v>
      </c>
      <c r="H1465" s="160">
        <v>9.4</v>
      </c>
      <c r="I1465" s="157">
        <v>2008</v>
      </c>
      <c r="J1465" s="157" t="s">
        <v>6</v>
      </c>
    </row>
    <row r="1466" spans="1:10">
      <c r="A1466" s="166" t="str">
        <f t="shared" si="102"/>
        <v>Nicaragua, Employment and training</v>
      </c>
      <c r="B1466" s="154" t="str">
        <f t="shared" si="105"/>
        <v>NI</v>
      </c>
      <c r="C1466" s="154" t="str">
        <f t="shared" si="105"/>
        <v>558</v>
      </c>
      <c r="D1466" s="155" t="str">
        <f t="shared" si="105"/>
        <v>Nicaragua</v>
      </c>
      <c r="E1466" s="154" t="s">
        <v>647</v>
      </c>
      <c r="F1466" s="157">
        <v>38</v>
      </c>
      <c r="G1466" s="157" t="s">
        <v>648</v>
      </c>
      <c r="H1466" s="160">
        <v>10.5</v>
      </c>
      <c r="I1466" s="157">
        <v>2008</v>
      </c>
      <c r="J1466" s="157" t="s">
        <v>6</v>
      </c>
    </row>
    <row r="1467" spans="1:10">
      <c r="A1467" s="166" t="str">
        <f t="shared" si="102"/>
        <v>Turkmenistan, Employment and training</v>
      </c>
      <c r="B1467" s="154" t="str">
        <f t="shared" si="105"/>
        <v>TM</v>
      </c>
      <c r="C1467" s="154" t="str">
        <f t="shared" si="105"/>
        <v>795</v>
      </c>
      <c r="D1467" s="155" t="str">
        <f t="shared" si="105"/>
        <v>Turkmenistan</v>
      </c>
      <c r="E1467" s="154" t="s">
        <v>647</v>
      </c>
      <c r="F1467" s="157">
        <v>89</v>
      </c>
      <c r="G1467" s="157" t="s">
        <v>648</v>
      </c>
      <c r="H1467" s="160">
        <v>10.3</v>
      </c>
      <c r="I1467" s="157">
        <v>2008</v>
      </c>
      <c r="J1467" s="157" t="s">
        <v>6</v>
      </c>
    </row>
    <row r="1468" spans="1:10">
      <c r="A1468" s="166" t="str">
        <f t="shared" si="102"/>
        <v>Honduras, Employment and training</v>
      </c>
      <c r="B1468" s="154" t="str">
        <f t="shared" si="105"/>
        <v>HN</v>
      </c>
      <c r="C1468" s="154" t="str">
        <f t="shared" si="105"/>
        <v>340</v>
      </c>
      <c r="D1468" s="155" t="str">
        <f t="shared" si="105"/>
        <v>Honduras</v>
      </c>
      <c r="E1468" s="154" t="s">
        <v>647</v>
      </c>
      <c r="F1468" s="157">
        <v>77</v>
      </c>
      <c r="G1468" s="157" t="s">
        <v>648</v>
      </c>
      <c r="H1468" s="160">
        <v>10.4</v>
      </c>
      <c r="I1468" s="157">
        <v>2008</v>
      </c>
      <c r="J1468" s="157" t="s">
        <v>6</v>
      </c>
    </row>
    <row r="1469" spans="1:10">
      <c r="A1469" s="166" t="str">
        <f t="shared" si="102"/>
        <v>Pakistan, Employment and training</v>
      </c>
      <c r="B1469" s="154" t="str">
        <f t="shared" ref="B1469:D1484" si="106">B1269</f>
        <v>PK</v>
      </c>
      <c r="C1469" s="154" t="str">
        <f t="shared" si="106"/>
        <v>586</v>
      </c>
      <c r="D1469" s="155" t="str">
        <f t="shared" si="106"/>
        <v>Pakistan</v>
      </c>
      <c r="E1469" s="154" t="s">
        <v>647</v>
      </c>
      <c r="F1469" s="157">
        <v>181</v>
      </c>
      <c r="G1469" s="157" t="s">
        <v>648</v>
      </c>
      <c r="H1469" s="160">
        <v>5.2</v>
      </c>
      <c r="I1469" s="157">
        <v>2008</v>
      </c>
      <c r="J1469" s="157" t="s">
        <v>5</v>
      </c>
    </row>
    <row r="1470" spans="1:10">
      <c r="A1470" s="166" t="str">
        <f t="shared" si="102"/>
        <v>Kyrgyzstan, Employment and training</v>
      </c>
      <c r="B1470" s="154" t="str">
        <f t="shared" si="106"/>
        <v>KG</v>
      </c>
      <c r="C1470" s="154" t="str">
        <f t="shared" si="106"/>
        <v>417</v>
      </c>
      <c r="D1470" s="155" t="str">
        <f t="shared" si="106"/>
        <v>Kyrgyzstan</v>
      </c>
      <c r="E1470" s="154" t="s">
        <v>647</v>
      </c>
      <c r="F1470" s="157">
        <v>38</v>
      </c>
      <c r="G1470" s="157" t="s">
        <v>648</v>
      </c>
      <c r="H1470" s="160">
        <v>10.5</v>
      </c>
      <c r="I1470" s="157">
        <v>2008</v>
      </c>
      <c r="J1470" s="157" t="s">
        <v>6</v>
      </c>
    </row>
    <row r="1471" spans="1:10">
      <c r="A1471" s="166" t="str">
        <f t="shared" si="102"/>
        <v>Bolivia (Plurinational State of), Employment and training</v>
      </c>
      <c r="B1471" s="154" t="str">
        <f t="shared" si="106"/>
        <v>BO</v>
      </c>
      <c r="C1471" s="154" t="str">
        <f t="shared" si="106"/>
        <v>068</v>
      </c>
      <c r="D1471" s="155" t="str">
        <f t="shared" si="106"/>
        <v>Bolivia (Plurinational State of)</v>
      </c>
      <c r="E1471" s="154" t="s">
        <v>647</v>
      </c>
      <c r="F1471" s="157">
        <v>38</v>
      </c>
      <c r="G1471" s="157" t="s">
        <v>648</v>
      </c>
      <c r="H1471" s="160">
        <v>10.5</v>
      </c>
      <c r="I1471" s="157">
        <v>2008</v>
      </c>
      <c r="J1471" s="157" t="s">
        <v>6</v>
      </c>
    </row>
    <row r="1472" spans="1:10">
      <c r="A1472" s="166" t="str">
        <f t="shared" si="102"/>
        <v>Micronesia (Federated States of), Employment and training</v>
      </c>
      <c r="B1472" s="154" t="str">
        <f t="shared" si="106"/>
        <v>FM</v>
      </c>
      <c r="C1472" s="154" t="str">
        <f t="shared" si="106"/>
        <v>583</v>
      </c>
      <c r="D1472" s="155" t="str">
        <f t="shared" si="106"/>
        <v>Micronesia (Federated States of)</v>
      </c>
      <c r="E1472" s="154" t="s">
        <v>647</v>
      </c>
      <c r="F1472" s="157">
        <v>77</v>
      </c>
      <c r="G1472" s="157" t="s">
        <v>648</v>
      </c>
      <c r="H1472" s="160">
        <v>10.4</v>
      </c>
      <c r="I1472" s="157">
        <v>2008</v>
      </c>
      <c r="J1472" s="157" t="s">
        <v>6</v>
      </c>
    </row>
    <row r="1473" spans="1:10">
      <c r="A1473" s="166" t="str">
        <f t="shared" si="102"/>
        <v>Zambia, Employment and training</v>
      </c>
      <c r="B1473" s="154" t="str">
        <f t="shared" si="106"/>
        <v>ZM</v>
      </c>
      <c r="C1473" s="154" t="str">
        <f t="shared" si="106"/>
        <v>894</v>
      </c>
      <c r="D1473" s="155" t="str">
        <f t="shared" si="106"/>
        <v>Zambia</v>
      </c>
      <c r="E1473" s="154" t="s">
        <v>647</v>
      </c>
      <c r="F1473" s="157">
        <v>38</v>
      </c>
      <c r="G1473" s="157" t="s">
        <v>648</v>
      </c>
      <c r="H1473" s="160">
        <v>10.5</v>
      </c>
      <c r="I1473" s="157">
        <v>2008</v>
      </c>
      <c r="J1473" s="157" t="s">
        <v>6</v>
      </c>
    </row>
    <row r="1474" spans="1:10">
      <c r="A1474" s="166" t="str">
        <f t="shared" si="102"/>
        <v>Gabon, Employment and training</v>
      </c>
      <c r="B1474" s="154" t="str">
        <f t="shared" si="106"/>
        <v>GA</v>
      </c>
      <c r="C1474" s="154" t="str">
        <f t="shared" si="106"/>
        <v>266</v>
      </c>
      <c r="D1474" s="155" t="str">
        <f t="shared" si="106"/>
        <v>Gabon</v>
      </c>
      <c r="E1474" s="154" t="s">
        <v>647</v>
      </c>
      <c r="F1474" s="157">
        <v>120</v>
      </c>
      <c r="G1474" s="157" t="s">
        <v>648</v>
      </c>
      <c r="H1474" s="160">
        <v>9.8000000000000007</v>
      </c>
      <c r="I1474" s="157">
        <v>2008</v>
      </c>
      <c r="J1474" s="157" t="s">
        <v>6</v>
      </c>
    </row>
    <row r="1475" spans="1:10">
      <c r="A1475" s="166" t="str">
        <f t="shared" si="102"/>
        <v>Marshall Islands, Employment and training</v>
      </c>
      <c r="B1475" s="154" t="str">
        <f t="shared" si="106"/>
        <v>MH</v>
      </c>
      <c r="C1475" s="154" t="str">
        <f t="shared" si="106"/>
        <v>584</v>
      </c>
      <c r="D1475" s="155" t="str">
        <f t="shared" si="106"/>
        <v>Marshall Islands</v>
      </c>
      <c r="E1475" s="154" t="s">
        <v>647</v>
      </c>
      <c r="F1475" s="157">
        <v>89</v>
      </c>
      <c r="G1475" s="157" t="s">
        <v>648</v>
      </c>
      <c r="H1475" s="160">
        <v>10.3</v>
      </c>
      <c r="I1475" s="157">
        <v>2008</v>
      </c>
      <c r="J1475" s="157" t="s">
        <v>6</v>
      </c>
    </row>
    <row r="1476" spans="1:10">
      <c r="A1476" s="166" t="str">
        <f t="shared" si="102"/>
        <v>Guatemala, Employment and training</v>
      </c>
      <c r="B1476" s="154" t="str">
        <f t="shared" si="106"/>
        <v>GT</v>
      </c>
      <c r="C1476" s="154" t="str">
        <f t="shared" si="106"/>
        <v>320</v>
      </c>
      <c r="D1476" s="155" t="str">
        <f t="shared" si="106"/>
        <v>Guatemala</v>
      </c>
      <c r="E1476" s="154" t="s">
        <v>647</v>
      </c>
      <c r="F1476" s="157">
        <v>77</v>
      </c>
      <c r="G1476" s="157" t="s">
        <v>648</v>
      </c>
      <c r="H1476" s="160">
        <v>10.4</v>
      </c>
      <c r="I1476" s="157">
        <v>2008</v>
      </c>
      <c r="J1476" s="157" t="s">
        <v>6</v>
      </c>
    </row>
    <row r="1477" spans="1:10">
      <c r="A1477" s="166" t="str">
        <f t="shared" si="102"/>
        <v>Morocco, Employment and training</v>
      </c>
      <c r="B1477" s="154" t="str">
        <f t="shared" si="106"/>
        <v>MA</v>
      </c>
      <c r="C1477" s="154" t="str">
        <f t="shared" si="106"/>
        <v>504</v>
      </c>
      <c r="D1477" s="155" t="str">
        <f t="shared" si="106"/>
        <v>Morocco</v>
      </c>
      <c r="E1477" s="154" t="s">
        <v>647</v>
      </c>
      <c r="F1477" s="157">
        <v>125</v>
      </c>
      <c r="G1477" s="157" t="s">
        <v>648</v>
      </c>
      <c r="H1477" s="160">
        <v>9.6</v>
      </c>
      <c r="I1477" s="157">
        <v>2008</v>
      </c>
      <c r="J1477" s="157" t="s">
        <v>5</v>
      </c>
    </row>
    <row r="1478" spans="1:10">
      <c r="A1478" s="166" t="str">
        <f t="shared" ref="A1478:A1541" si="107">D1478&amp;", "&amp;E1478</f>
        <v>Iran (Islamic Republic of), Employment and training</v>
      </c>
      <c r="B1478" s="154" t="str">
        <f t="shared" si="106"/>
        <v>IR</v>
      </c>
      <c r="C1478" s="154" t="str">
        <f t="shared" si="106"/>
        <v>364</v>
      </c>
      <c r="D1478" s="155" t="str">
        <f t="shared" si="106"/>
        <v>Iran (Islamic Republic of)</v>
      </c>
      <c r="E1478" s="154" t="s">
        <v>647</v>
      </c>
      <c r="F1478" s="157">
        <v>99</v>
      </c>
      <c r="G1478" s="157" t="s">
        <v>648</v>
      </c>
      <c r="H1478" s="160">
        <v>10.199999999999999</v>
      </c>
      <c r="I1478" s="157">
        <v>2009</v>
      </c>
      <c r="J1478" s="157" t="s">
        <v>6</v>
      </c>
    </row>
    <row r="1479" spans="1:10">
      <c r="A1479" s="166" t="str">
        <f t="shared" si="107"/>
        <v>Guyana, Employment and training</v>
      </c>
      <c r="B1479" s="154" t="str">
        <f t="shared" si="106"/>
        <v>GY</v>
      </c>
      <c r="C1479" s="154" t="str">
        <f t="shared" si="106"/>
        <v>328</v>
      </c>
      <c r="D1479" s="155" t="str">
        <f t="shared" si="106"/>
        <v>Guyana</v>
      </c>
      <c r="E1479" s="154" t="s">
        <v>647</v>
      </c>
      <c r="F1479" s="157">
        <v>77</v>
      </c>
      <c r="G1479" s="157" t="s">
        <v>648</v>
      </c>
      <c r="H1479" s="160">
        <v>10.4</v>
      </c>
      <c r="I1479" s="157">
        <v>2008</v>
      </c>
      <c r="J1479" s="157" t="s">
        <v>6</v>
      </c>
    </row>
    <row r="1480" spans="1:10">
      <c r="A1480" s="166" t="str">
        <f t="shared" si="107"/>
        <v>Vanuatu, Employment and training</v>
      </c>
      <c r="B1480" s="154" t="str">
        <f t="shared" si="106"/>
        <v>VU</v>
      </c>
      <c r="C1480" s="154" t="str">
        <f t="shared" si="106"/>
        <v>548</v>
      </c>
      <c r="D1480" s="155" t="str">
        <f t="shared" si="106"/>
        <v>Vanuatu</v>
      </c>
      <c r="E1480" s="154" t="s">
        <v>647</v>
      </c>
      <c r="F1480" s="157">
        <v>77</v>
      </c>
      <c r="G1480" s="157" t="s">
        <v>648</v>
      </c>
      <c r="H1480" s="160">
        <v>10.4</v>
      </c>
      <c r="I1480" s="157">
        <v>2008</v>
      </c>
      <c r="J1480" s="157" t="s">
        <v>6</v>
      </c>
    </row>
    <row r="1481" spans="1:10">
      <c r="A1481" s="166" t="str">
        <f t="shared" si="107"/>
        <v>Mongolia, Employment and training</v>
      </c>
      <c r="B1481" s="154" t="str">
        <f t="shared" si="106"/>
        <v>MN</v>
      </c>
      <c r="C1481" s="154" t="str">
        <f t="shared" si="106"/>
        <v>496</v>
      </c>
      <c r="D1481" s="155" t="str">
        <f t="shared" si="106"/>
        <v>Mongolia</v>
      </c>
      <c r="E1481" s="154" t="s">
        <v>647</v>
      </c>
      <c r="F1481" s="157">
        <v>38</v>
      </c>
      <c r="G1481" s="157" t="s">
        <v>648</v>
      </c>
      <c r="H1481" s="160">
        <v>10.5</v>
      </c>
      <c r="I1481" s="157">
        <v>2008</v>
      </c>
      <c r="J1481" s="157" t="s">
        <v>6</v>
      </c>
    </row>
    <row r="1482" spans="1:10">
      <c r="A1482" s="166" t="str">
        <f t="shared" si="107"/>
        <v>Egypt, Employment and training</v>
      </c>
      <c r="B1482" s="154" t="str">
        <f t="shared" si="106"/>
        <v>EG</v>
      </c>
      <c r="C1482" s="154" t="str">
        <f t="shared" si="106"/>
        <v>818</v>
      </c>
      <c r="D1482" s="155" t="str">
        <f t="shared" si="106"/>
        <v>Egypt</v>
      </c>
      <c r="E1482" s="154" t="s">
        <v>647</v>
      </c>
      <c r="F1482" s="157">
        <v>135</v>
      </c>
      <c r="G1482" s="157" t="s">
        <v>648</v>
      </c>
      <c r="H1482" s="160">
        <v>8.6999999999999993</v>
      </c>
      <c r="I1482" s="157">
        <v>2008</v>
      </c>
      <c r="J1482" s="157" t="s">
        <v>5</v>
      </c>
    </row>
    <row r="1483" spans="1:10">
      <c r="A1483" s="166" t="str">
        <f t="shared" si="107"/>
        <v>Tuvalu, Employment and training</v>
      </c>
      <c r="B1483" s="154" t="str">
        <f t="shared" si="106"/>
        <v>TV</v>
      </c>
      <c r="C1483" s="154" t="str">
        <f t="shared" si="106"/>
        <v>798</v>
      </c>
      <c r="D1483" s="155" t="str">
        <f t="shared" si="106"/>
        <v>Tuvalu</v>
      </c>
      <c r="E1483" s="154" t="s">
        <v>647</v>
      </c>
      <c r="F1483" s="157">
        <v>77</v>
      </c>
      <c r="G1483" s="157" t="s">
        <v>648</v>
      </c>
      <c r="H1483" s="160">
        <v>10.4</v>
      </c>
      <c r="I1483" s="157">
        <v>2008</v>
      </c>
      <c r="J1483" s="157" t="s">
        <v>6</v>
      </c>
    </row>
    <row r="1484" spans="1:10">
      <c r="A1484" s="166" t="str">
        <f t="shared" si="107"/>
        <v>Belize, Employment and training</v>
      </c>
      <c r="B1484" s="154" t="str">
        <f t="shared" si="106"/>
        <v>BZ</v>
      </c>
      <c r="C1484" s="154" t="str">
        <f t="shared" si="106"/>
        <v>084</v>
      </c>
      <c r="D1484" s="155" t="str">
        <f t="shared" si="106"/>
        <v>Belize</v>
      </c>
      <c r="E1484" s="154" t="s">
        <v>647</v>
      </c>
      <c r="F1484" s="157">
        <v>15</v>
      </c>
      <c r="G1484" s="157" t="s">
        <v>648</v>
      </c>
      <c r="H1484" s="160">
        <v>11</v>
      </c>
      <c r="I1484" s="157">
        <v>2005</v>
      </c>
      <c r="J1484" s="157" t="s">
        <v>5</v>
      </c>
    </row>
    <row r="1485" spans="1:10">
      <c r="A1485" s="166" t="str">
        <f t="shared" si="107"/>
        <v>El Salvador, Employment and training</v>
      </c>
      <c r="B1485" s="154" t="str">
        <f t="shared" ref="B1485:D1500" si="108">B1285</f>
        <v>SV</v>
      </c>
      <c r="C1485" s="154" t="str">
        <f t="shared" si="108"/>
        <v>222</v>
      </c>
      <c r="D1485" s="155" t="str">
        <f t="shared" si="108"/>
        <v>El Salvador</v>
      </c>
      <c r="E1485" s="154" t="s">
        <v>647</v>
      </c>
      <c r="F1485" s="157">
        <v>89</v>
      </c>
      <c r="G1485" s="157" t="s">
        <v>648</v>
      </c>
      <c r="H1485" s="160">
        <v>10.3</v>
      </c>
      <c r="I1485" s="157">
        <v>2008</v>
      </c>
      <c r="J1485" s="157" t="s">
        <v>6</v>
      </c>
    </row>
    <row r="1486" spans="1:10">
      <c r="A1486" s="166" t="str">
        <f t="shared" si="107"/>
        <v>Tunisia, Employment and training</v>
      </c>
      <c r="B1486" s="154" t="str">
        <f t="shared" si="108"/>
        <v>TN</v>
      </c>
      <c r="C1486" s="154" t="str">
        <f t="shared" si="108"/>
        <v>788</v>
      </c>
      <c r="D1486" s="155" t="str">
        <f t="shared" si="108"/>
        <v>Tunisia</v>
      </c>
      <c r="E1486" s="154" t="s">
        <v>647</v>
      </c>
      <c r="F1486" s="157">
        <v>6</v>
      </c>
      <c r="G1486" s="157" t="s">
        <v>648</v>
      </c>
      <c r="H1486" s="160">
        <v>14.2</v>
      </c>
      <c r="I1486" s="157">
        <v>2008</v>
      </c>
      <c r="J1486" s="157" t="s">
        <v>5</v>
      </c>
    </row>
    <row r="1487" spans="1:10">
      <c r="A1487" s="166" t="str">
        <f t="shared" si="107"/>
        <v>Ghana, Employment and training</v>
      </c>
      <c r="B1487" s="154" t="str">
        <f t="shared" si="108"/>
        <v>GH</v>
      </c>
      <c r="C1487" s="154" t="str">
        <f t="shared" si="108"/>
        <v>288</v>
      </c>
      <c r="D1487" s="155" t="str">
        <f t="shared" si="108"/>
        <v>Ghana</v>
      </c>
      <c r="E1487" s="154" t="s">
        <v>647</v>
      </c>
      <c r="F1487" s="157">
        <v>38</v>
      </c>
      <c r="G1487" s="157" t="s">
        <v>648</v>
      </c>
      <c r="H1487" s="160">
        <v>10.5</v>
      </c>
      <c r="I1487" s="157">
        <v>2008</v>
      </c>
      <c r="J1487" s="157" t="s">
        <v>6</v>
      </c>
    </row>
    <row r="1488" spans="1:10">
      <c r="A1488" s="166" t="str">
        <f t="shared" si="107"/>
        <v>Azerbaijan, Employment and training</v>
      </c>
      <c r="B1488" s="154" t="str">
        <f t="shared" si="108"/>
        <v>AZ</v>
      </c>
      <c r="C1488" s="154" t="str">
        <f t="shared" si="108"/>
        <v>031</v>
      </c>
      <c r="D1488" s="155" t="str">
        <f t="shared" si="108"/>
        <v>Azerbaijan</v>
      </c>
      <c r="E1488" s="154" t="s">
        <v>647</v>
      </c>
      <c r="F1488" s="157">
        <v>99</v>
      </c>
      <c r="G1488" s="157" t="s">
        <v>648</v>
      </c>
      <c r="H1488" s="160">
        <v>10.199999999999999</v>
      </c>
      <c r="I1488" s="157">
        <v>2008</v>
      </c>
      <c r="J1488" s="157" t="s">
        <v>6</v>
      </c>
    </row>
    <row r="1489" spans="1:10">
      <c r="A1489" s="166" t="str">
        <f t="shared" si="107"/>
        <v>Maldives, Employment and training</v>
      </c>
      <c r="B1489" s="154" t="str">
        <f t="shared" si="108"/>
        <v>MV</v>
      </c>
      <c r="C1489" s="154" t="str">
        <f t="shared" si="108"/>
        <v>462</v>
      </c>
      <c r="D1489" s="155" t="str">
        <f t="shared" si="108"/>
        <v>Maldives</v>
      </c>
      <c r="E1489" s="154" t="s">
        <v>647</v>
      </c>
      <c r="F1489" s="157">
        <v>89</v>
      </c>
      <c r="G1489" s="157" t="s">
        <v>648</v>
      </c>
      <c r="H1489" s="160">
        <v>10.3</v>
      </c>
      <c r="I1489" s="157">
        <v>2008</v>
      </c>
      <c r="J1489" s="157" t="s">
        <v>6</v>
      </c>
    </row>
    <row r="1490" spans="1:10">
      <c r="A1490" s="166" t="str">
        <f t="shared" si="107"/>
        <v>Paraguay, Employment and training</v>
      </c>
      <c r="B1490" s="154" t="str">
        <f t="shared" si="108"/>
        <v>PY</v>
      </c>
      <c r="C1490" s="154" t="str">
        <f t="shared" si="108"/>
        <v>600</v>
      </c>
      <c r="D1490" s="155" t="str">
        <f t="shared" si="108"/>
        <v>Paraguay</v>
      </c>
      <c r="E1490" s="154" t="s">
        <v>647</v>
      </c>
      <c r="F1490" s="157">
        <v>77</v>
      </c>
      <c r="G1490" s="157" t="s">
        <v>648</v>
      </c>
      <c r="H1490" s="160">
        <v>10.4</v>
      </c>
      <c r="I1490" s="157">
        <v>2008</v>
      </c>
      <c r="J1490" s="157" t="s">
        <v>6</v>
      </c>
    </row>
    <row r="1491" spans="1:10">
      <c r="A1491" s="166" t="str">
        <f t="shared" si="107"/>
        <v>Bosnia and Herzegovina, Employment and training</v>
      </c>
      <c r="B1491" s="154" t="str">
        <f t="shared" si="108"/>
        <v>BA</v>
      </c>
      <c r="C1491" s="154" t="str">
        <f t="shared" si="108"/>
        <v>070</v>
      </c>
      <c r="D1491" s="155" t="str">
        <f t="shared" si="108"/>
        <v>Bosnia and Herzegovina</v>
      </c>
      <c r="E1491" s="154" t="s">
        <v>647</v>
      </c>
      <c r="F1491" s="157">
        <v>1</v>
      </c>
      <c r="G1491" s="157" t="s">
        <v>648</v>
      </c>
      <c r="H1491" s="160">
        <v>40.1</v>
      </c>
      <c r="I1491" s="157">
        <v>2008</v>
      </c>
      <c r="J1491" s="157" t="s">
        <v>5</v>
      </c>
    </row>
    <row r="1492" spans="1:10">
      <c r="A1492" s="166" t="str">
        <f t="shared" si="107"/>
        <v>Jordan, Employment and training</v>
      </c>
      <c r="B1492" s="154" t="str">
        <f t="shared" si="108"/>
        <v>JO</v>
      </c>
      <c r="C1492" s="154" t="str">
        <f t="shared" si="108"/>
        <v>400</v>
      </c>
      <c r="D1492" s="155" t="str">
        <f t="shared" si="108"/>
        <v>Jordan</v>
      </c>
      <c r="E1492" s="154" t="s">
        <v>647</v>
      </c>
      <c r="F1492" s="157">
        <v>89</v>
      </c>
      <c r="G1492" s="157" t="s">
        <v>648</v>
      </c>
      <c r="H1492" s="160">
        <v>10.3</v>
      </c>
      <c r="I1492" s="157">
        <v>2008</v>
      </c>
      <c r="J1492" s="157" t="s">
        <v>6</v>
      </c>
    </row>
    <row r="1493" spans="1:10">
      <c r="A1493" s="166" t="str">
        <f t="shared" si="107"/>
        <v>Libya, Employment and training</v>
      </c>
      <c r="B1493" s="154" t="str">
        <f t="shared" si="108"/>
        <v>LY</v>
      </c>
      <c r="C1493" s="154" t="str">
        <f t="shared" si="108"/>
        <v>434</v>
      </c>
      <c r="D1493" s="155" t="str">
        <f t="shared" si="108"/>
        <v>Libya</v>
      </c>
      <c r="E1493" s="154" t="s">
        <v>647</v>
      </c>
      <c r="F1493" s="157">
        <v>120</v>
      </c>
      <c r="G1493" s="157" t="s">
        <v>648</v>
      </c>
      <c r="H1493" s="160">
        <v>9.8000000000000007</v>
      </c>
      <c r="I1493" s="157">
        <v>2008</v>
      </c>
      <c r="J1493" s="157" t="s">
        <v>6</v>
      </c>
    </row>
    <row r="1494" spans="1:10">
      <c r="A1494" s="166" t="str">
        <f t="shared" si="107"/>
        <v>Cape Verde, Employment and training</v>
      </c>
      <c r="B1494" s="154" t="str">
        <f t="shared" si="108"/>
        <v>CV</v>
      </c>
      <c r="C1494" s="154" t="str">
        <f t="shared" si="108"/>
        <v>132</v>
      </c>
      <c r="D1494" s="155" t="str">
        <f t="shared" si="108"/>
        <v>Cape Verde</v>
      </c>
      <c r="E1494" s="154" t="s">
        <v>647</v>
      </c>
      <c r="F1494" s="157">
        <v>89</v>
      </c>
      <c r="G1494" s="157" t="s">
        <v>648</v>
      </c>
      <c r="H1494" s="160">
        <v>10.3</v>
      </c>
      <c r="I1494" s="157">
        <v>2008</v>
      </c>
      <c r="J1494" s="157" t="s">
        <v>6</v>
      </c>
    </row>
    <row r="1495" spans="1:10">
      <c r="A1495" s="166" t="str">
        <f t="shared" si="107"/>
        <v>Turkey, Employment and training</v>
      </c>
      <c r="B1495" s="154" t="str">
        <f t="shared" si="108"/>
        <v>TR</v>
      </c>
      <c r="C1495" s="154" t="str">
        <f t="shared" si="108"/>
        <v>792</v>
      </c>
      <c r="D1495" s="155" t="str">
        <f t="shared" si="108"/>
        <v>Turkey</v>
      </c>
      <c r="E1495" s="154" t="s">
        <v>647</v>
      </c>
      <c r="F1495" s="157">
        <v>7</v>
      </c>
      <c r="G1495" s="157" t="s">
        <v>648</v>
      </c>
      <c r="H1495" s="160">
        <v>14</v>
      </c>
      <c r="I1495" s="157">
        <v>2009</v>
      </c>
      <c r="J1495" s="157" t="s">
        <v>5</v>
      </c>
    </row>
    <row r="1496" spans="1:10">
      <c r="A1496" s="166" t="str">
        <f t="shared" si="107"/>
        <v>Fiji, Employment and training</v>
      </c>
      <c r="B1496" s="154" t="str">
        <f t="shared" si="108"/>
        <v>FJ</v>
      </c>
      <c r="C1496" s="154" t="str">
        <f t="shared" si="108"/>
        <v>242</v>
      </c>
      <c r="D1496" s="155" t="str">
        <f t="shared" si="108"/>
        <v>Fiji</v>
      </c>
      <c r="E1496" s="154" t="s">
        <v>647</v>
      </c>
      <c r="F1496" s="157">
        <v>89</v>
      </c>
      <c r="G1496" s="157" t="s">
        <v>648</v>
      </c>
      <c r="H1496" s="160">
        <v>10.3</v>
      </c>
      <c r="I1496" s="157">
        <v>2008</v>
      </c>
      <c r="J1496" s="157" t="s">
        <v>6</v>
      </c>
    </row>
    <row r="1497" spans="1:10">
      <c r="A1497" s="166" t="str">
        <f t="shared" si="107"/>
        <v>Indonesia, Employment and training</v>
      </c>
      <c r="B1497" s="154" t="str">
        <f t="shared" si="108"/>
        <v>ID</v>
      </c>
      <c r="C1497" s="154" t="str">
        <f t="shared" si="108"/>
        <v>360</v>
      </c>
      <c r="D1497" s="155" t="str">
        <f t="shared" si="108"/>
        <v>Indonesia</v>
      </c>
      <c r="E1497" s="154" t="s">
        <v>647</v>
      </c>
      <c r="F1497" s="157">
        <v>77</v>
      </c>
      <c r="G1497" s="157" t="s">
        <v>648</v>
      </c>
      <c r="H1497" s="160">
        <v>10.4</v>
      </c>
      <c r="I1497" s="157">
        <v>2008</v>
      </c>
      <c r="J1497" s="157" t="s">
        <v>6</v>
      </c>
    </row>
    <row r="1498" spans="1:10">
      <c r="A1498" s="166" t="str">
        <f t="shared" si="107"/>
        <v>Dominican Republic, Employment and training</v>
      </c>
      <c r="B1498" s="154" t="str">
        <f t="shared" si="108"/>
        <v>DO</v>
      </c>
      <c r="C1498" s="154" t="str">
        <f t="shared" si="108"/>
        <v>214</v>
      </c>
      <c r="D1498" s="155" t="str">
        <f t="shared" si="108"/>
        <v>Dominican Republic</v>
      </c>
      <c r="E1498" s="154" t="s">
        <v>647</v>
      </c>
      <c r="F1498" s="157">
        <v>99</v>
      </c>
      <c r="G1498" s="157" t="s">
        <v>648</v>
      </c>
      <c r="H1498" s="160">
        <v>10.199999999999999</v>
      </c>
      <c r="I1498" s="157">
        <v>2008</v>
      </c>
      <c r="J1498" s="157" t="s">
        <v>6</v>
      </c>
    </row>
    <row r="1499" spans="1:10">
      <c r="A1499" s="166" t="str">
        <f t="shared" si="107"/>
        <v>China, Employment and training</v>
      </c>
      <c r="B1499" s="154" t="str">
        <f t="shared" si="108"/>
        <v>CN</v>
      </c>
      <c r="C1499" s="154">
        <f t="shared" si="108"/>
        <v>156</v>
      </c>
      <c r="D1499" s="155" t="str">
        <f t="shared" si="108"/>
        <v>China</v>
      </c>
      <c r="E1499" s="154" t="s">
        <v>647</v>
      </c>
      <c r="F1499" s="157">
        <v>186</v>
      </c>
      <c r="G1499" s="157" t="s">
        <v>648</v>
      </c>
      <c r="H1499" s="160">
        <v>4.2</v>
      </c>
      <c r="I1499" s="157">
        <v>2008</v>
      </c>
      <c r="J1499" s="157" t="s">
        <v>5</v>
      </c>
    </row>
    <row r="1500" spans="1:10">
      <c r="A1500" s="166" t="str">
        <f t="shared" si="107"/>
        <v>Namibia, Employment and training</v>
      </c>
      <c r="B1500" s="154" t="str">
        <f t="shared" si="108"/>
        <v>NA</v>
      </c>
      <c r="C1500" s="154" t="str">
        <f t="shared" si="108"/>
        <v>516</v>
      </c>
      <c r="D1500" s="155" t="str">
        <f t="shared" si="108"/>
        <v>Namibia</v>
      </c>
      <c r="E1500" s="154" t="s">
        <v>647</v>
      </c>
      <c r="F1500" s="157">
        <v>89</v>
      </c>
      <c r="G1500" s="157" t="s">
        <v>648</v>
      </c>
      <c r="H1500" s="160">
        <v>10.3</v>
      </c>
      <c r="I1500" s="157">
        <v>2008</v>
      </c>
      <c r="J1500" s="157" t="s">
        <v>6</v>
      </c>
    </row>
    <row r="1501" spans="1:10">
      <c r="A1501" s="166" t="str">
        <f t="shared" si="107"/>
        <v>Ecuador, Employment and training</v>
      </c>
      <c r="B1501" s="154" t="str">
        <f t="shared" ref="B1501:D1516" si="109">B1301</f>
        <v>EC</v>
      </c>
      <c r="C1501" s="154" t="str">
        <f t="shared" si="109"/>
        <v>218</v>
      </c>
      <c r="D1501" s="155" t="str">
        <f t="shared" si="109"/>
        <v>Ecuador</v>
      </c>
      <c r="E1501" s="154" t="s">
        <v>647</v>
      </c>
      <c r="F1501" s="157">
        <v>139</v>
      </c>
      <c r="G1501" s="157" t="s">
        <v>648</v>
      </c>
      <c r="H1501" s="160">
        <v>8.5</v>
      </c>
      <c r="I1501" s="157">
        <v>2009</v>
      </c>
      <c r="J1501" s="157" t="s">
        <v>5</v>
      </c>
    </row>
    <row r="1502" spans="1:10">
      <c r="A1502" s="166" t="str">
        <f t="shared" si="107"/>
        <v>Venezuela (Bolivarian Republic of), Employment and training</v>
      </c>
      <c r="B1502" s="154" t="str">
        <f t="shared" si="109"/>
        <v>VE</v>
      </c>
      <c r="C1502" s="154" t="str">
        <f t="shared" si="109"/>
        <v>862</v>
      </c>
      <c r="D1502" s="155" t="str">
        <f t="shared" si="109"/>
        <v>Venezuela (Bolivarian Republic of)</v>
      </c>
      <c r="E1502" s="154" t="s">
        <v>647</v>
      </c>
      <c r="F1502" s="157">
        <v>162</v>
      </c>
      <c r="G1502" s="157" t="s">
        <v>648</v>
      </c>
      <c r="H1502" s="160">
        <v>7.4</v>
      </c>
      <c r="I1502" s="157">
        <v>2008</v>
      </c>
      <c r="J1502" s="157" t="s">
        <v>5</v>
      </c>
    </row>
    <row r="1503" spans="1:10">
      <c r="A1503" s="166" t="str">
        <f t="shared" si="107"/>
        <v>The former Yugoslav Republic of Macedonia, Employment and training</v>
      </c>
      <c r="B1503" s="154" t="str">
        <f t="shared" si="109"/>
        <v>MK</v>
      </c>
      <c r="C1503" s="154" t="str">
        <f t="shared" si="109"/>
        <v>807</v>
      </c>
      <c r="D1503" s="155" t="str">
        <f t="shared" si="109"/>
        <v>The former Yugoslav Republic of Macedonia</v>
      </c>
      <c r="E1503" s="154" t="s">
        <v>647</v>
      </c>
      <c r="F1503" s="157">
        <v>2</v>
      </c>
      <c r="G1503" s="157" t="s">
        <v>648</v>
      </c>
      <c r="H1503" s="160">
        <v>32.200000000000003</v>
      </c>
      <c r="I1503" s="157">
        <v>2009</v>
      </c>
      <c r="J1503" s="157" t="s">
        <v>5</v>
      </c>
    </row>
    <row r="1504" spans="1:10">
      <c r="A1504" s="166" t="str">
        <f t="shared" si="107"/>
        <v>Lebanon, Employment and training</v>
      </c>
      <c r="B1504" s="154" t="str">
        <f t="shared" si="109"/>
        <v>LB</v>
      </c>
      <c r="C1504" s="154" t="str">
        <f t="shared" si="109"/>
        <v>422</v>
      </c>
      <c r="D1504" s="155" t="str">
        <f t="shared" si="109"/>
        <v>Lebanon</v>
      </c>
      <c r="E1504" s="154" t="s">
        <v>647</v>
      </c>
      <c r="F1504" s="157">
        <v>118</v>
      </c>
      <c r="G1504" s="157" t="s">
        <v>648</v>
      </c>
      <c r="H1504" s="160">
        <v>9.9</v>
      </c>
      <c r="I1504" s="157">
        <v>2008</v>
      </c>
      <c r="J1504" s="157" t="s">
        <v>6</v>
      </c>
    </row>
    <row r="1505" spans="1:10">
      <c r="A1505" s="166" t="str">
        <f t="shared" si="107"/>
        <v>Albania, Employment and training</v>
      </c>
      <c r="B1505" s="154" t="str">
        <f t="shared" si="109"/>
        <v>AL</v>
      </c>
      <c r="C1505" s="154" t="str">
        <f t="shared" si="109"/>
        <v>008</v>
      </c>
      <c r="D1505" s="155" t="str">
        <f t="shared" si="109"/>
        <v>Albania</v>
      </c>
      <c r="E1505" s="154" t="s">
        <v>647</v>
      </c>
      <c r="F1505" s="157">
        <v>11</v>
      </c>
      <c r="G1505" s="157" t="s">
        <v>648</v>
      </c>
      <c r="H1505" s="160">
        <v>12.8</v>
      </c>
      <c r="I1505" s="157">
        <v>2008</v>
      </c>
      <c r="J1505" s="157" t="s">
        <v>5</v>
      </c>
    </row>
    <row r="1506" spans="1:10">
      <c r="A1506" s="166" t="str">
        <f t="shared" si="107"/>
        <v>Suriname, Employment and training</v>
      </c>
      <c r="B1506" s="154" t="str">
        <f t="shared" si="109"/>
        <v>SR</v>
      </c>
      <c r="C1506" s="154" t="str">
        <f t="shared" si="109"/>
        <v>740</v>
      </c>
      <c r="D1506" s="155" t="str">
        <f t="shared" si="109"/>
        <v>Suriname</v>
      </c>
      <c r="E1506" s="154" t="s">
        <v>647</v>
      </c>
      <c r="F1506" s="157">
        <v>105</v>
      </c>
      <c r="G1506" s="157" t="s">
        <v>648</v>
      </c>
      <c r="H1506" s="160">
        <v>10.1</v>
      </c>
      <c r="I1506" s="157">
        <v>2008</v>
      </c>
      <c r="J1506" s="157" t="s">
        <v>6</v>
      </c>
    </row>
    <row r="1507" spans="1:10">
      <c r="A1507" s="166" t="str">
        <f t="shared" si="107"/>
        <v>Russian Federation, Employment and training</v>
      </c>
      <c r="B1507" s="154" t="str">
        <f t="shared" si="109"/>
        <v>RU</v>
      </c>
      <c r="C1507" s="154" t="str">
        <f t="shared" si="109"/>
        <v>643</v>
      </c>
      <c r="D1507" s="155" t="str">
        <f t="shared" si="109"/>
        <v>Russian Federation</v>
      </c>
      <c r="E1507" s="154" t="s">
        <v>647</v>
      </c>
      <c r="F1507" s="157">
        <v>141</v>
      </c>
      <c r="G1507" s="157" t="s">
        <v>648</v>
      </c>
      <c r="H1507" s="160">
        <v>8.4</v>
      </c>
      <c r="I1507" s="157">
        <v>2009</v>
      </c>
      <c r="J1507" s="157" t="s">
        <v>5</v>
      </c>
    </row>
    <row r="1508" spans="1:10">
      <c r="A1508" s="166" t="str">
        <f t="shared" si="107"/>
        <v>Cuba, Employment and training</v>
      </c>
      <c r="B1508" s="154" t="str">
        <f t="shared" si="109"/>
        <v>CU</v>
      </c>
      <c r="C1508" s="154" t="str">
        <f t="shared" si="109"/>
        <v>192</v>
      </c>
      <c r="D1508" s="155" t="str">
        <f t="shared" si="109"/>
        <v>Cuba</v>
      </c>
      <c r="E1508" s="154" t="s">
        <v>647</v>
      </c>
      <c r="F1508" s="157">
        <v>105</v>
      </c>
      <c r="G1508" s="157" t="s">
        <v>648</v>
      </c>
      <c r="H1508" s="160">
        <v>10.1</v>
      </c>
      <c r="I1508" s="157">
        <v>2008</v>
      </c>
      <c r="J1508" s="157" t="s">
        <v>6</v>
      </c>
    </row>
    <row r="1509" spans="1:10">
      <c r="A1509" s="166" t="str">
        <f t="shared" si="107"/>
        <v>Republic of Moldova, Employment and training</v>
      </c>
      <c r="B1509" s="154" t="str">
        <f t="shared" si="109"/>
        <v>MD</v>
      </c>
      <c r="C1509" s="154" t="str">
        <f t="shared" si="109"/>
        <v>498</v>
      </c>
      <c r="D1509" s="155" t="str">
        <f t="shared" si="109"/>
        <v>Republic of Moldova</v>
      </c>
      <c r="E1509" s="154" t="s">
        <v>647</v>
      </c>
      <c r="F1509" s="157">
        <v>172</v>
      </c>
      <c r="G1509" s="157" t="s">
        <v>648</v>
      </c>
      <c r="H1509" s="160">
        <v>6.4</v>
      </c>
      <c r="I1509" s="157">
        <v>2009</v>
      </c>
      <c r="J1509" s="157" t="s">
        <v>5</v>
      </c>
    </row>
    <row r="1510" spans="1:10">
      <c r="A1510" s="166" t="str">
        <f t="shared" si="107"/>
        <v>Tonga, Employment and training</v>
      </c>
      <c r="B1510" s="154" t="str">
        <f t="shared" si="109"/>
        <v>TO</v>
      </c>
      <c r="C1510" s="154" t="str">
        <f t="shared" si="109"/>
        <v>776</v>
      </c>
      <c r="D1510" s="155" t="str">
        <f t="shared" si="109"/>
        <v>Tonga</v>
      </c>
      <c r="E1510" s="154" t="s">
        <v>647</v>
      </c>
      <c r="F1510" s="157">
        <v>89</v>
      </c>
      <c r="G1510" s="157" t="s">
        <v>648</v>
      </c>
      <c r="H1510" s="160">
        <v>10.3</v>
      </c>
      <c r="I1510" s="157">
        <v>2008</v>
      </c>
      <c r="J1510" s="157" t="s">
        <v>6</v>
      </c>
    </row>
    <row r="1511" spans="1:10">
      <c r="A1511" s="166" t="str">
        <f t="shared" si="107"/>
        <v>Botswana, Employment and training</v>
      </c>
      <c r="B1511" s="154" t="str">
        <f t="shared" si="109"/>
        <v>BW</v>
      </c>
      <c r="C1511" s="154" t="str">
        <f t="shared" si="109"/>
        <v>072</v>
      </c>
      <c r="D1511" s="155" t="str">
        <f t="shared" si="109"/>
        <v>Botswana</v>
      </c>
      <c r="E1511" s="154" t="s">
        <v>647</v>
      </c>
      <c r="F1511" s="157">
        <v>105</v>
      </c>
      <c r="G1511" s="157" t="s">
        <v>648</v>
      </c>
      <c r="H1511" s="160">
        <v>10.1</v>
      </c>
      <c r="I1511" s="157">
        <v>2008</v>
      </c>
      <c r="J1511" s="157" t="s">
        <v>6</v>
      </c>
    </row>
    <row r="1512" spans="1:10">
      <c r="A1512" s="166" t="str">
        <f t="shared" si="107"/>
        <v>Samoa, Employment and training</v>
      </c>
      <c r="B1512" s="154" t="str">
        <f t="shared" si="109"/>
        <v>WS</v>
      </c>
      <c r="C1512" s="154" t="str">
        <f t="shared" si="109"/>
        <v>882</v>
      </c>
      <c r="D1512" s="155" t="str">
        <f t="shared" si="109"/>
        <v>Samoa</v>
      </c>
      <c r="E1512" s="154" t="s">
        <v>647</v>
      </c>
      <c r="F1512" s="157">
        <v>77</v>
      </c>
      <c r="G1512" s="157" t="s">
        <v>648</v>
      </c>
      <c r="H1512" s="160">
        <v>10.4</v>
      </c>
      <c r="I1512" s="157">
        <v>2008</v>
      </c>
      <c r="J1512" s="157" t="s">
        <v>6</v>
      </c>
    </row>
    <row r="1513" spans="1:10">
      <c r="A1513" s="166" t="str">
        <f t="shared" si="107"/>
        <v>South Africa, Employment and training</v>
      </c>
      <c r="B1513" s="154" t="str">
        <f t="shared" si="109"/>
        <v>ZA</v>
      </c>
      <c r="C1513" s="154" t="str">
        <f t="shared" si="109"/>
        <v>710</v>
      </c>
      <c r="D1513" s="155" t="str">
        <f t="shared" si="109"/>
        <v>South Africa</v>
      </c>
      <c r="E1513" s="154" t="s">
        <v>647</v>
      </c>
      <c r="F1513" s="157">
        <v>3</v>
      </c>
      <c r="G1513" s="157" t="s">
        <v>648</v>
      </c>
      <c r="H1513" s="160">
        <v>23.9</v>
      </c>
      <c r="I1513" s="157">
        <v>2009</v>
      </c>
      <c r="J1513" s="157" t="s">
        <v>5</v>
      </c>
    </row>
    <row r="1514" spans="1:10">
      <c r="A1514" s="166" t="str">
        <f t="shared" si="107"/>
        <v>Philippines, Employment and training</v>
      </c>
      <c r="B1514" s="154" t="str">
        <f t="shared" si="109"/>
        <v>PH</v>
      </c>
      <c r="C1514" s="154" t="str">
        <f t="shared" si="109"/>
        <v>608</v>
      </c>
      <c r="D1514" s="155" t="str">
        <f t="shared" si="109"/>
        <v>Philippines</v>
      </c>
      <c r="E1514" s="154" t="s">
        <v>647</v>
      </c>
      <c r="F1514" s="157">
        <v>162</v>
      </c>
      <c r="G1514" s="157" t="s">
        <v>648</v>
      </c>
      <c r="H1514" s="160">
        <v>7.4</v>
      </c>
      <c r="I1514" s="157">
        <v>2008</v>
      </c>
      <c r="J1514" s="157" t="s">
        <v>5</v>
      </c>
    </row>
    <row r="1515" spans="1:10">
      <c r="A1515" s="166" t="str">
        <f t="shared" si="107"/>
        <v>Armenia, Employment and training</v>
      </c>
      <c r="B1515" s="154" t="str">
        <f t="shared" si="109"/>
        <v>AM</v>
      </c>
      <c r="C1515" s="154" t="str">
        <f t="shared" si="109"/>
        <v>051</v>
      </c>
      <c r="D1515" s="155" t="str">
        <f t="shared" si="109"/>
        <v>Armenia</v>
      </c>
      <c r="E1515" s="154" t="s">
        <v>647</v>
      </c>
      <c r="F1515" s="157">
        <v>168</v>
      </c>
      <c r="G1515" s="157" t="s">
        <v>648</v>
      </c>
      <c r="H1515" s="160">
        <v>6.8</v>
      </c>
      <c r="I1515" s="157">
        <v>2009</v>
      </c>
      <c r="J1515" s="157" t="s">
        <v>5</v>
      </c>
    </row>
    <row r="1516" spans="1:10">
      <c r="A1516" s="166" t="str">
        <f t="shared" si="107"/>
        <v>Colombia, Employment and training</v>
      </c>
      <c r="B1516" s="154" t="str">
        <f t="shared" si="109"/>
        <v>CO</v>
      </c>
      <c r="C1516" s="154" t="str">
        <f t="shared" si="109"/>
        <v>170</v>
      </c>
      <c r="D1516" s="155" t="str">
        <f t="shared" si="109"/>
        <v>Colombia</v>
      </c>
      <c r="E1516" s="154" t="s">
        <v>647</v>
      </c>
      <c r="F1516" s="157">
        <v>14</v>
      </c>
      <c r="G1516" s="157" t="s">
        <v>648</v>
      </c>
      <c r="H1516" s="160">
        <v>11.3</v>
      </c>
      <c r="I1516" s="157">
        <v>2008</v>
      </c>
      <c r="J1516" s="157" t="s">
        <v>5</v>
      </c>
    </row>
    <row r="1517" spans="1:10">
      <c r="A1517" s="166" t="str">
        <f t="shared" si="107"/>
        <v>Kazakhstan, Employment and training</v>
      </c>
      <c r="B1517" s="154" t="str">
        <f t="shared" ref="B1517:D1532" si="110">B1317</f>
        <v>KZ</v>
      </c>
      <c r="C1517" s="154" t="str">
        <f t="shared" si="110"/>
        <v>398</v>
      </c>
      <c r="D1517" s="155" t="str">
        <f t="shared" si="110"/>
        <v>Kazakhstan</v>
      </c>
      <c r="E1517" s="154" t="s">
        <v>647</v>
      </c>
      <c r="F1517" s="157">
        <v>170</v>
      </c>
      <c r="G1517" s="157" t="s">
        <v>648</v>
      </c>
      <c r="H1517" s="160">
        <v>6.6</v>
      </c>
      <c r="I1517" s="157">
        <v>2008</v>
      </c>
      <c r="J1517" s="157" t="s">
        <v>5</v>
      </c>
    </row>
    <row r="1518" spans="1:10">
      <c r="A1518" s="166" t="str">
        <f t="shared" si="107"/>
        <v>Ukraine, Employment and training</v>
      </c>
      <c r="B1518" s="154" t="str">
        <f t="shared" si="110"/>
        <v>UA</v>
      </c>
      <c r="C1518" s="154" t="str">
        <f t="shared" si="110"/>
        <v>804</v>
      </c>
      <c r="D1518" s="155" t="str">
        <f t="shared" si="110"/>
        <v>Ukraine</v>
      </c>
      <c r="E1518" s="154" t="s">
        <v>647</v>
      </c>
      <c r="F1518" s="157">
        <v>134</v>
      </c>
      <c r="G1518" s="157" t="s">
        <v>648</v>
      </c>
      <c r="H1518" s="160">
        <v>8.8000000000000007</v>
      </c>
      <c r="I1518" s="157">
        <v>2009</v>
      </c>
      <c r="J1518" s="157" t="s">
        <v>5</v>
      </c>
    </row>
    <row r="1519" spans="1:10">
      <c r="A1519" s="166" t="str">
        <f t="shared" si="107"/>
        <v>Peru, Employment and training</v>
      </c>
      <c r="B1519" s="154" t="str">
        <f t="shared" si="110"/>
        <v>PE</v>
      </c>
      <c r="C1519" s="154" t="str">
        <f t="shared" si="110"/>
        <v>604</v>
      </c>
      <c r="D1519" s="155" t="str">
        <f t="shared" si="110"/>
        <v>Peru</v>
      </c>
      <c r="E1519" s="154" t="s">
        <v>647</v>
      </c>
      <c r="F1519" s="157">
        <v>99</v>
      </c>
      <c r="G1519" s="157" t="s">
        <v>648</v>
      </c>
      <c r="H1519" s="160">
        <v>10.199999999999999</v>
      </c>
      <c r="I1519" s="157">
        <v>2008</v>
      </c>
      <c r="J1519" s="157" t="s">
        <v>6</v>
      </c>
    </row>
    <row r="1520" spans="1:10">
      <c r="A1520" s="166" t="str">
        <f t="shared" si="107"/>
        <v>Jamaica, Employment and training</v>
      </c>
      <c r="B1520" s="154" t="str">
        <f t="shared" si="110"/>
        <v>JM</v>
      </c>
      <c r="C1520" s="154" t="str">
        <f t="shared" si="110"/>
        <v>388</v>
      </c>
      <c r="D1520" s="155" t="str">
        <f t="shared" si="110"/>
        <v>Jamaica</v>
      </c>
      <c r="E1520" s="154" t="s">
        <v>647</v>
      </c>
      <c r="F1520" s="157">
        <v>16</v>
      </c>
      <c r="G1520" s="157" t="s">
        <v>648</v>
      </c>
      <c r="H1520" s="160">
        <v>10.6</v>
      </c>
      <c r="I1520" s="157">
        <v>2008</v>
      </c>
      <c r="J1520" s="157" t="s">
        <v>5</v>
      </c>
    </row>
    <row r="1521" spans="1:10">
      <c r="A1521" s="166" t="str">
        <f t="shared" si="107"/>
        <v>Georgia, Employment and training</v>
      </c>
      <c r="B1521" s="154" t="str">
        <f t="shared" si="110"/>
        <v>GE</v>
      </c>
      <c r="C1521" s="154" t="str">
        <f t="shared" si="110"/>
        <v>268</v>
      </c>
      <c r="D1521" s="155" t="str">
        <f t="shared" si="110"/>
        <v>Georgia</v>
      </c>
      <c r="E1521" s="154" t="s">
        <v>647</v>
      </c>
      <c r="F1521" s="157">
        <v>10</v>
      </c>
      <c r="G1521" s="157" t="s">
        <v>648</v>
      </c>
      <c r="H1521" s="160">
        <v>13.3</v>
      </c>
      <c r="I1521" s="157">
        <v>2007</v>
      </c>
      <c r="J1521" s="157" t="s">
        <v>5</v>
      </c>
    </row>
    <row r="1522" spans="1:10">
      <c r="A1522" s="166" t="str">
        <f t="shared" si="107"/>
        <v>Sri Lanka, Employment and training</v>
      </c>
      <c r="B1522" s="154" t="str">
        <f t="shared" si="110"/>
        <v>LK</v>
      </c>
      <c r="C1522" s="154" t="str">
        <f t="shared" si="110"/>
        <v>144</v>
      </c>
      <c r="D1522" s="155" t="str">
        <f t="shared" si="110"/>
        <v>Sri Lanka</v>
      </c>
      <c r="E1522" s="154" t="s">
        <v>647</v>
      </c>
      <c r="F1522" s="157">
        <v>181</v>
      </c>
      <c r="G1522" s="157" t="s">
        <v>648</v>
      </c>
      <c r="H1522" s="160">
        <v>5.2</v>
      </c>
      <c r="I1522" s="157">
        <v>2008</v>
      </c>
      <c r="J1522" s="157" t="s">
        <v>5</v>
      </c>
    </row>
    <row r="1523" spans="1:10">
      <c r="A1523" s="166" t="str">
        <f t="shared" si="107"/>
        <v>Mexico, Employment and training</v>
      </c>
      <c r="B1523" s="154" t="str">
        <f t="shared" si="110"/>
        <v>MX</v>
      </c>
      <c r="C1523" s="154" t="str">
        <f t="shared" si="110"/>
        <v>484</v>
      </c>
      <c r="D1523" s="155" t="str">
        <f t="shared" si="110"/>
        <v>Mexico</v>
      </c>
      <c r="E1523" s="154" t="s">
        <v>647</v>
      </c>
      <c r="F1523" s="157">
        <v>188</v>
      </c>
      <c r="G1523" s="157" t="s">
        <v>648</v>
      </c>
      <c r="H1523" s="160">
        <v>4</v>
      </c>
      <c r="I1523" s="157">
        <v>2008</v>
      </c>
      <c r="J1523" s="157" t="s">
        <v>5</v>
      </c>
    </row>
    <row r="1524" spans="1:10">
      <c r="A1524" s="166" t="str">
        <f t="shared" si="107"/>
        <v>Saint Vincent and the Grenadines, Employment and training</v>
      </c>
      <c r="B1524" s="154" t="str">
        <f t="shared" si="110"/>
        <v>VC</v>
      </c>
      <c r="C1524" s="154" t="str">
        <f t="shared" si="110"/>
        <v>670</v>
      </c>
      <c r="D1524" s="155" t="str">
        <f t="shared" si="110"/>
        <v>Saint Vincent and the Grenadines</v>
      </c>
      <c r="E1524" s="154" t="s">
        <v>647</v>
      </c>
      <c r="F1524" s="157">
        <v>105</v>
      </c>
      <c r="G1524" s="157" t="s">
        <v>648</v>
      </c>
      <c r="H1524" s="160">
        <v>10.1</v>
      </c>
      <c r="I1524" s="157">
        <v>2008</v>
      </c>
      <c r="J1524" s="157" t="s">
        <v>6</v>
      </c>
    </row>
    <row r="1525" spans="1:10">
      <c r="A1525" s="166" t="str">
        <f t="shared" si="107"/>
        <v>Grenada, Employment and training</v>
      </c>
      <c r="B1525" s="154" t="str">
        <f t="shared" si="110"/>
        <v>GD</v>
      </c>
      <c r="C1525" s="154" t="str">
        <f t="shared" si="110"/>
        <v>308</v>
      </c>
      <c r="D1525" s="155" t="str">
        <f t="shared" si="110"/>
        <v>Grenada</v>
      </c>
      <c r="E1525" s="154" t="s">
        <v>647</v>
      </c>
      <c r="F1525" s="157">
        <v>113</v>
      </c>
      <c r="G1525" s="157" t="s">
        <v>648</v>
      </c>
      <c r="H1525" s="160">
        <v>10</v>
      </c>
      <c r="I1525" s="157">
        <v>2008</v>
      </c>
      <c r="J1525" s="157" t="s">
        <v>6</v>
      </c>
    </row>
    <row r="1526" spans="1:10">
      <c r="A1526" s="166" t="str">
        <f t="shared" si="107"/>
        <v>Belarus, Employment and training</v>
      </c>
      <c r="B1526" s="154" t="str">
        <f t="shared" si="110"/>
        <v>BY</v>
      </c>
      <c r="C1526" s="154" t="str">
        <f t="shared" si="110"/>
        <v>112</v>
      </c>
      <c r="D1526" s="155" t="str">
        <f t="shared" si="110"/>
        <v>Belarus</v>
      </c>
      <c r="E1526" s="154" t="s">
        <v>647</v>
      </c>
      <c r="F1526" s="157">
        <v>198</v>
      </c>
      <c r="G1526" s="157" t="s">
        <v>648</v>
      </c>
      <c r="H1526" s="160">
        <v>0.9</v>
      </c>
      <c r="I1526" s="157">
        <v>2009</v>
      </c>
      <c r="J1526" s="157" t="s">
        <v>5</v>
      </c>
    </row>
    <row r="1527" spans="1:10">
      <c r="A1527" s="166" t="str">
        <f t="shared" si="107"/>
        <v>Seychelles, Employment and training</v>
      </c>
      <c r="B1527" s="154" t="str">
        <f t="shared" si="110"/>
        <v>SC</v>
      </c>
      <c r="C1527" s="154" t="str">
        <f t="shared" si="110"/>
        <v>690</v>
      </c>
      <c r="D1527" s="155" t="str">
        <f t="shared" si="110"/>
        <v>Seychelles</v>
      </c>
      <c r="E1527" s="154" t="s">
        <v>647</v>
      </c>
      <c r="F1527" s="157">
        <v>118</v>
      </c>
      <c r="G1527" s="157" t="s">
        <v>648</v>
      </c>
      <c r="H1527" s="160">
        <v>9.9</v>
      </c>
      <c r="I1527" s="157">
        <v>2008</v>
      </c>
      <c r="J1527" s="157" t="s">
        <v>6</v>
      </c>
    </row>
    <row r="1528" spans="1:10">
      <c r="A1528" s="166" t="str">
        <f t="shared" si="107"/>
        <v>Serbia, Employment and training</v>
      </c>
      <c r="B1528" s="154" t="str">
        <f t="shared" si="110"/>
        <v>RS</v>
      </c>
      <c r="C1528" s="154" t="str">
        <f t="shared" si="110"/>
        <v>688</v>
      </c>
      <c r="D1528" s="155" t="str">
        <f t="shared" si="110"/>
        <v>Serbia</v>
      </c>
      <c r="E1528" s="154" t="s">
        <v>647</v>
      </c>
      <c r="F1528" s="157">
        <v>99</v>
      </c>
      <c r="G1528" s="157" t="s">
        <v>648</v>
      </c>
      <c r="H1528" s="160">
        <v>10.199999999999999</v>
      </c>
      <c r="I1528" s="157">
        <v>2008</v>
      </c>
      <c r="J1528" s="157" t="s">
        <v>6</v>
      </c>
    </row>
    <row r="1529" spans="1:10">
      <c r="A1529" s="166" t="str">
        <f t="shared" si="107"/>
        <v>Saudi Arabia, Employment and training</v>
      </c>
      <c r="B1529" s="154" t="str">
        <f t="shared" si="110"/>
        <v>SA</v>
      </c>
      <c r="C1529" s="154" t="str">
        <f t="shared" si="110"/>
        <v>682</v>
      </c>
      <c r="D1529" s="155" t="str">
        <f t="shared" si="110"/>
        <v>Saudi Arabia</v>
      </c>
      <c r="E1529" s="154" t="s">
        <v>647</v>
      </c>
      <c r="F1529" s="157">
        <v>127</v>
      </c>
      <c r="G1529" s="157" t="s">
        <v>648</v>
      </c>
      <c r="H1529" s="160">
        <v>9.5</v>
      </c>
      <c r="I1529" s="157">
        <v>2008</v>
      </c>
      <c r="J1529" s="157" t="s">
        <v>6</v>
      </c>
    </row>
    <row r="1530" spans="1:10">
      <c r="A1530" s="166" t="str">
        <f t="shared" si="107"/>
        <v>Oman, Employment and training</v>
      </c>
      <c r="B1530" s="154" t="str">
        <f t="shared" si="110"/>
        <v>OM</v>
      </c>
      <c r="C1530" s="154" t="str">
        <f t="shared" si="110"/>
        <v>512</v>
      </c>
      <c r="D1530" s="155" t="str">
        <f t="shared" si="110"/>
        <v>Oman</v>
      </c>
      <c r="E1530" s="154" t="s">
        <v>647</v>
      </c>
      <c r="F1530" s="157">
        <v>132</v>
      </c>
      <c r="G1530" s="157" t="s">
        <v>648</v>
      </c>
      <c r="H1530" s="160">
        <v>9.1999999999999993</v>
      </c>
      <c r="I1530" s="157">
        <v>2008</v>
      </c>
      <c r="J1530" s="157" t="s">
        <v>6</v>
      </c>
    </row>
    <row r="1531" spans="1:10">
      <c r="A1531" s="166" t="str">
        <f t="shared" si="107"/>
        <v>Saint Lucia, Employment and training</v>
      </c>
      <c r="B1531" s="154" t="str">
        <f t="shared" si="110"/>
        <v>LC</v>
      </c>
      <c r="C1531" s="154" t="str">
        <f t="shared" si="110"/>
        <v>662</v>
      </c>
      <c r="D1531" s="155" t="str">
        <f t="shared" si="110"/>
        <v>Saint Lucia</v>
      </c>
      <c r="E1531" s="154" t="s">
        <v>647</v>
      </c>
      <c r="F1531" s="157">
        <v>105</v>
      </c>
      <c r="G1531" s="157" t="s">
        <v>648</v>
      </c>
      <c r="H1531" s="160">
        <v>10.1</v>
      </c>
      <c r="I1531" s="157">
        <v>2008</v>
      </c>
      <c r="J1531" s="157" t="s">
        <v>6</v>
      </c>
    </row>
    <row r="1532" spans="1:10">
      <c r="A1532" s="166" t="str">
        <f t="shared" si="107"/>
        <v>Dominica, Employment and training</v>
      </c>
      <c r="B1532" s="154" t="str">
        <f t="shared" si="110"/>
        <v>DM</v>
      </c>
      <c r="C1532" s="154" t="str">
        <f t="shared" si="110"/>
        <v>212</v>
      </c>
      <c r="D1532" s="155" t="str">
        <f t="shared" si="110"/>
        <v>Dominica</v>
      </c>
      <c r="E1532" s="154" t="s">
        <v>647</v>
      </c>
      <c r="F1532" s="157">
        <v>113</v>
      </c>
      <c r="G1532" s="157" t="s">
        <v>648</v>
      </c>
      <c r="H1532" s="160">
        <v>10</v>
      </c>
      <c r="I1532" s="157">
        <v>2008</v>
      </c>
      <c r="J1532" s="157" t="s">
        <v>6</v>
      </c>
    </row>
    <row r="1533" spans="1:10">
      <c r="A1533" s="166" t="str">
        <f t="shared" si="107"/>
        <v>Montenegro, Employment and training</v>
      </c>
      <c r="B1533" s="154" t="str">
        <f t="shared" ref="B1533:D1548" si="111">B1333</f>
        <v>ME</v>
      </c>
      <c r="C1533" s="154" t="str">
        <f t="shared" si="111"/>
        <v>499</v>
      </c>
      <c r="D1533" s="155" t="str">
        <f t="shared" si="111"/>
        <v>Montenegro</v>
      </c>
      <c r="E1533" s="154" t="s">
        <v>647</v>
      </c>
      <c r="F1533" s="157">
        <v>105</v>
      </c>
      <c r="G1533" s="157" t="s">
        <v>648</v>
      </c>
      <c r="H1533" s="160">
        <v>10.1</v>
      </c>
      <c r="I1533" s="157">
        <v>2008</v>
      </c>
      <c r="J1533" s="157" t="s">
        <v>6</v>
      </c>
    </row>
    <row r="1534" spans="1:10">
      <c r="A1534" s="166" t="str">
        <f t="shared" si="107"/>
        <v>Brazil, Employment and training</v>
      </c>
      <c r="B1534" s="154" t="str">
        <f t="shared" si="111"/>
        <v>BR</v>
      </c>
      <c r="C1534" s="154" t="str">
        <f t="shared" si="111"/>
        <v>076</v>
      </c>
      <c r="D1534" s="155" t="str">
        <f t="shared" si="111"/>
        <v>Brazil</v>
      </c>
      <c r="E1534" s="154" t="s">
        <v>647</v>
      </c>
      <c r="F1534" s="157">
        <v>146</v>
      </c>
      <c r="G1534" s="157" t="s">
        <v>648</v>
      </c>
      <c r="H1534" s="160">
        <v>7.9</v>
      </c>
      <c r="I1534" s="157">
        <v>2008</v>
      </c>
      <c r="J1534" s="157" t="s">
        <v>5</v>
      </c>
    </row>
    <row r="1535" spans="1:10">
      <c r="A1535" s="166" t="str">
        <f t="shared" si="107"/>
        <v>Panama, Employment and training</v>
      </c>
      <c r="B1535" s="154" t="str">
        <f t="shared" si="111"/>
        <v>PA</v>
      </c>
      <c r="C1535" s="154" t="str">
        <f t="shared" si="111"/>
        <v>591</v>
      </c>
      <c r="D1535" s="155" t="str">
        <f t="shared" si="111"/>
        <v>Panama</v>
      </c>
      <c r="E1535" s="154" t="s">
        <v>647</v>
      </c>
      <c r="F1535" s="157">
        <v>113</v>
      </c>
      <c r="G1535" s="157" t="s">
        <v>648</v>
      </c>
      <c r="H1535" s="160">
        <v>10</v>
      </c>
      <c r="I1535" s="157">
        <v>2008</v>
      </c>
      <c r="J1535" s="157" t="s">
        <v>6</v>
      </c>
    </row>
    <row r="1536" spans="1:10">
      <c r="A1536" s="166" t="str">
        <f t="shared" si="107"/>
        <v>Argentina, Employment and training</v>
      </c>
      <c r="B1536" s="154" t="str">
        <f t="shared" si="111"/>
        <v>AR</v>
      </c>
      <c r="C1536" s="154" t="str">
        <f t="shared" si="111"/>
        <v>032</v>
      </c>
      <c r="D1536" s="155" t="str">
        <f t="shared" si="111"/>
        <v>Argentina</v>
      </c>
      <c r="E1536" s="154" t="s">
        <v>647</v>
      </c>
      <c r="F1536" s="157">
        <v>146</v>
      </c>
      <c r="G1536" s="157" t="s">
        <v>648</v>
      </c>
      <c r="H1536" s="160">
        <v>7.9</v>
      </c>
      <c r="I1536" s="157">
        <v>2008</v>
      </c>
      <c r="J1536" s="157" t="s">
        <v>5</v>
      </c>
    </row>
    <row r="1537" spans="1:10">
      <c r="A1537" s="166" t="str">
        <f t="shared" si="107"/>
        <v>Romania, Employment and training</v>
      </c>
      <c r="B1537" s="154" t="str">
        <f t="shared" si="111"/>
        <v>RO</v>
      </c>
      <c r="C1537" s="154" t="str">
        <f t="shared" si="111"/>
        <v>642</v>
      </c>
      <c r="D1537" s="155" t="str">
        <f t="shared" si="111"/>
        <v>Romania</v>
      </c>
      <c r="E1537" s="154" t="s">
        <v>647</v>
      </c>
      <c r="F1537" s="157">
        <v>171</v>
      </c>
      <c r="G1537" s="157" t="s">
        <v>648</v>
      </c>
      <c r="H1537" s="160">
        <v>6.5</v>
      </c>
      <c r="I1537" s="157">
        <v>2009</v>
      </c>
      <c r="J1537" s="157" t="s">
        <v>5</v>
      </c>
    </row>
    <row r="1538" spans="1:10">
      <c r="A1538" s="166" t="str">
        <f t="shared" si="107"/>
        <v>Bahrain, Employment and training</v>
      </c>
      <c r="B1538" s="154" t="str">
        <f t="shared" si="111"/>
        <v>BH</v>
      </c>
      <c r="C1538" s="154" t="str">
        <f t="shared" si="111"/>
        <v>048</v>
      </c>
      <c r="D1538" s="155" t="str">
        <f t="shared" si="111"/>
        <v>Bahrain</v>
      </c>
      <c r="E1538" s="154" t="s">
        <v>647</v>
      </c>
      <c r="F1538" s="157">
        <v>130</v>
      </c>
      <c r="G1538" s="157" t="s">
        <v>648</v>
      </c>
      <c r="H1538" s="160">
        <v>9.3000000000000007</v>
      </c>
      <c r="I1538" s="157">
        <v>2008</v>
      </c>
      <c r="J1538" s="157" t="s">
        <v>6</v>
      </c>
    </row>
    <row r="1539" spans="1:10">
      <c r="A1539" s="166" t="str">
        <f t="shared" si="107"/>
        <v>Palau, Employment and training</v>
      </c>
      <c r="B1539" s="154" t="str">
        <f t="shared" si="111"/>
        <v>PW</v>
      </c>
      <c r="C1539" s="154" t="str">
        <f t="shared" si="111"/>
        <v>585</v>
      </c>
      <c r="D1539" s="155" t="str">
        <f t="shared" si="111"/>
        <v>Palau</v>
      </c>
      <c r="E1539" s="154" t="s">
        <v>647</v>
      </c>
      <c r="F1539" s="157">
        <v>120</v>
      </c>
      <c r="G1539" s="157" t="s">
        <v>648</v>
      </c>
      <c r="H1539" s="160">
        <v>9.8000000000000007</v>
      </c>
      <c r="I1539" s="157">
        <v>2008</v>
      </c>
      <c r="J1539" s="157" t="s">
        <v>6</v>
      </c>
    </row>
    <row r="1540" spans="1:10">
      <c r="A1540" s="166" t="str">
        <f t="shared" si="107"/>
        <v>Saint Kitts and Nevis, Employment and training</v>
      </c>
      <c r="B1540" s="154" t="str">
        <f t="shared" si="111"/>
        <v>KN</v>
      </c>
      <c r="C1540" s="154" t="str">
        <f t="shared" si="111"/>
        <v>659</v>
      </c>
      <c r="D1540" s="155" t="str">
        <f t="shared" si="111"/>
        <v>Saint Kitts and Nevis</v>
      </c>
      <c r="E1540" s="154" t="s">
        <v>647</v>
      </c>
      <c r="F1540" s="157">
        <v>124</v>
      </c>
      <c r="G1540" s="157" t="s">
        <v>648</v>
      </c>
      <c r="H1540" s="160">
        <v>9.6999999999999993</v>
      </c>
      <c r="I1540" s="157">
        <v>2008</v>
      </c>
      <c r="J1540" s="157" t="s">
        <v>6</v>
      </c>
    </row>
    <row r="1541" spans="1:10">
      <c r="A1541" s="166" t="str">
        <f t="shared" si="107"/>
        <v>Antigua and Barbuda, Employment and training</v>
      </c>
      <c r="B1541" s="154" t="str">
        <f t="shared" si="111"/>
        <v>AG</v>
      </c>
      <c r="C1541" s="154" t="str">
        <f t="shared" si="111"/>
        <v>028</v>
      </c>
      <c r="D1541" s="155" t="str">
        <f t="shared" si="111"/>
        <v>Antigua and Barbuda</v>
      </c>
      <c r="E1541" s="154" t="s">
        <v>647</v>
      </c>
      <c r="F1541" s="157">
        <v>125</v>
      </c>
      <c r="G1541" s="157" t="s">
        <v>648</v>
      </c>
      <c r="H1541" s="160">
        <v>9.6</v>
      </c>
      <c r="I1541" s="157">
        <v>2008</v>
      </c>
      <c r="J1541" s="157" t="s">
        <v>6</v>
      </c>
    </row>
    <row r="1542" spans="1:10">
      <c r="A1542" s="166" t="str">
        <f t="shared" ref="A1542:A1605" si="112">D1542&amp;", "&amp;E1542</f>
        <v>Croatia, Employment and training</v>
      </c>
      <c r="B1542" s="154" t="str">
        <f t="shared" si="111"/>
        <v>HR</v>
      </c>
      <c r="C1542" s="154" t="str">
        <f t="shared" si="111"/>
        <v>191</v>
      </c>
      <c r="D1542" s="155" t="str">
        <f t="shared" si="111"/>
        <v>Croatia</v>
      </c>
      <c r="E1542" s="154" t="s">
        <v>647</v>
      </c>
      <c r="F1542" s="157">
        <v>5</v>
      </c>
      <c r="G1542" s="157" t="s">
        <v>648</v>
      </c>
      <c r="H1542" s="160">
        <v>14.9</v>
      </c>
      <c r="I1542" s="157">
        <v>2009</v>
      </c>
      <c r="J1542" s="157" t="s">
        <v>5</v>
      </c>
    </row>
    <row r="1543" spans="1:10">
      <c r="A1543" s="166" t="str">
        <f t="shared" si="112"/>
        <v>Mauritius, Employment and training</v>
      </c>
      <c r="B1543" s="154" t="str">
        <f t="shared" si="111"/>
        <v>MU</v>
      </c>
      <c r="C1543" s="154" t="str">
        <f t="shared" si="111"/>
        <v>480</v>
      </c>
      <c r="D1543" s="155" t="str">
        <f t="shared" si="111"/>
        <v>Mauritius</v>
      </c>
      <c r="E1543" s="154" t="s">
        <v>647</v>
      </c>
      <c r="F1543" s="157">
        <v>165</v>
      </c>
      <c r="G1543" s="157" t="s">
        <v>648</v>
      </c>
      <c r="H1543" s="160">
        <v>7.3</v>
      </c>
      <c r="I1543" s="157">
        <v>2008</v>
      </c>
      <c r="J1543" s="157" t="s">
        <v>5</v>
      </c>
    </row>
    <row r="1544" spans="1:10">
      <c r="A1544" s="166" t="str">
        <f t="shared" si="112"/>
        <v>Thailand, Employment and training</v>
      </c>
      <c r="B1544" s="154" t="str">
        <f t="shared" si="111"/>
        <v>TH</v>
      </c>
      <c r="C1544" s="154" t="str">
        <f t="shared" si="111"/>
        <v>764</v>
      </c>
      <c r="D1544" s="155" t="str">
        <f t="shared" si="111"/>
        <v>Thailand</v>
      </c>
      <c r="E1544" s="154" t="s">
        <v>647</v>
      </c>
      <c r="F1544" s="157">
        <v>197</v>
      </c>
      <c r="G1544" s="157" t="s">
        <v>648</v>
      </c>
      <c r="H1544" s="160">
        <v>1.5</v>
      </c>
      <c r="I1544" s="157">
        <v>2009</v>
      </c>
      <c r="J1544" s="157" t="s">
        <v>5</v>
      </c>
    </row>
    <row r="1545" spans="1:10">
      <c r="A1545" s="166" t="str">
        <f t="shared" si="112"/>
        <v>Bulgaria, Employment and training</v>
      </c>
      <c r="B1545" s="154" t="str">
        <f t="shared" si="111"/>
        <v>BG</v>
      </c>
      <c r="C1545" s="154" t="str">
        <f t="shared" si="111"/>
        <v>100</v>
      </c>
      <c r="D1545" s="155" t="str">
        <f t="shared" si="111"/>
        <v>Bulgaria</v>
      </c>
      <c r="E1545" s="154" t="s">
        <v>647</v>
      </c>
      <c r="F1545" s="157">
        <v>105</v>
      </c>
      <c r="G1545" s="157" t="s">
        <v>648</v>
      </c>
      <c r="H1545" s="160">
        <v>10.1</v>
      </c>
      <c r="I1545" s="157">
        <v>2008</v>
      </c>
      <c r="J1545" s="157" t="s">
        <v>6</v>
      </c>
    </row>
    <row r="1546" spans="1:10">
      <c r="A1546" s="166" t="str">
        <f t="shared" si="112"/>
        <v>Trinidad and Tobago, Employment and training</v>
      </c>
      <c r="B1546" s="154" t="str">
        <f t="shared" si="111"/>
        <v>TT</v>
      </c>
      <c r="C1546" s="154" t="str">
        <f t="shared" si="111"/>
        <v>780</v>
      </c>
      <c r="D1546" s="155" t="str">
        <f t="shared" si="111"/>
        <v>Trinidad and Tobago</v>
      </c>
      <c r="E1546" s="154" t="s">
        <v>647</v>
      </c>
      <c r="F1546" s="157">
        <v>185</v>
      </c>
      <c r="G1546" s="157" t="s">
        <v>648</v>
      </c>
      <c r="H1546" s="160">
        <v>4.5999999999999996</v>
      </c>
      <c r="I1546" s="157">
        <v>2008</v>
      </c>
      <c r="J1546" s="157" t="s">
        <v>5</v>
      </c>
    </row>
    <row r="1547" spans="1:10">
      <c r="A1547" s="166" t="str">
        <f t="shared" si="112"/>
        <v>Lithuania, Employment and training</v>
      </c>
      <c r="B1547" s="154" t="str">
        <f t="shared" si="111"/>
        <v>LT</v>
      </c>
      <c r="C1547" s="154" t="str">
        <f t="shared" si="111"/>
        <v>440</v>
      </c>
      <c r="D1547" s="155" t="str">
        <f t="shared" si="111"/>
        <v>Lithuania</v>
      </c>
      <c r="E1547" s="154" t="s">
        <v>647</v>
      </c>
      <c r="F1547" s="157">
        <v>9</v>
      </c>
      <c r="G1547" s="157" t="s">
        <v>648</v>
      </c>
      <c r="H1547" s="160">
        <v>13.7</v>
      </c>
      <c r="I1547" s="157">
        <v>2009</v>
      </c>
      <c r="J1547" s="157" t="s">
        <v>5</v>
      </c>
    </row>
    <row r="1548" spans="1:10">
      <c r="A1548" s="166" t="str">
        <f t="shared" si="112"/>
        <v>Kuwait, Employment and training</v>
      </c>
      <c r="B1548" s="154" t="str">
        <f t="shared" si="111"/>
        <v>KW</v>
      </c>
      <c r="C1548" s="154" t="str">
        <f t="shared" si="111"/>
        <v>414</v>
      </c>
      <c r="D1548" s="155" t="str">
        <f t="shared" si="111"/>
        <v>Kuwait</v>
      </c>
      <c r="E1548" s="154" t="s">
        <v>647</v>
      </c>
      <c r="F1548" s="157">
        <v>162</v>
      </c>
      <c r="G1548" s="157" t="s">
        <v>648</v>
      </c>
      <c r="H1548" s="160">
        <v>7.4</v>
      </c>
      <c r="I1548" s="157">
        <v>2008</v>
      </c>
      <c r="J1548" s="157" t="s">
        <v>6</v>
      </c>
    </row>
    <row r="1549" spans="1:10">
      <c r="A1549" s="166" t="str">
        <f t="shared" si="112"/>
        <v>Barbados, Employment and training</v>
      </c>
      <c r="B1549" s="154" t="str">
        <f t="shared" ref="B1549:D1564" si="113">B1349</f>
        <v>BB</v>
      </c>
      <c r="C1549" s="154" t="str">
        <f t="shared" si="113"/>
        <v>052</v>
      </c>
      <c r="D1549" s="155" t="str">
        <f t="shared" si="113"/>
        <v>Barbados</v>
      </c>
      <c r="E1549" s="154" t="s">
        <v>647</v>
      </c>
      <c r="F1549" s="157">
        <v>113</v>
      </c>
      <c r="G1549" s="157" t="s">
        <v>648</v>
      </c>
      <c r="H1549" s="160">
        <v>10</v>
      </c>
      <c r="I1549" s="157">
        <v>2009</v>
      </c>
      <c r="J1549" s="157" t="s">
        <v>5</v>
      </c>
    </row>
    <row r="1550" spans="1:10">
      <c r="A1550" s="166" t="str">
        <f t="shared" si="112"/>
        <v>Bahamas, Employment and training</v>
      </c>
      <c r="B1550" s="154" t="str">
        <f t="shared" si="113"/>
        <v>BS</v>
      </c>
      <c r="C1550" s="154" t="str">
        <f t="shared" si="113"/>
        <v>044</v>
      </c>
      <c r="D1550" s="155" t="str">
        <f t="shared" si="113"/>
        <v>Bahamas</v>
      </c>
      <c r="E1550" s="154" t="s">
        <v>647</v>
      </c>
      <c r="F1550" s="157">
        <v>135</v>
      </c>
      <c r="G1550" s="157" t="s">
        <v>648</v>
      </c>
      <c r="H1550" s="160">
        <v>8.6999999999999993</v>
      </c>
      <c r="I1550" s="157">
        <v>2008</v>
      </c>
      <c r="J1550" s="157" t="s">
        <v>6</v>
      </c>
    </row>
    <row r="1551" spans="1:10">
      <c r="A1551" s="166" t="str">
        <f t="shared" si="112"/>
        <v>Costa Rica, Employment and training</v>
      </c>
      <c r="B1551" s="154" t="str">
        <f t="shared" si="113"/>
        <v>CR</v>
      </c>
      <c r="C1551" s="154" t="str">
        <f t="shared" si="113"/>
        <v>188</v>
      </c>
      <c r="D1551" s="155" t="str">
        <f t="shared" si="113"/>
        <v>Costa Rica</v>
      </c>
      <c r="E1551" s="154" t="s">
        <v>647</v>
      </c>
      <c r="F1551" s="157">
        <v>105</v>
      </c>
      <c r="G1551" s="157" t="s">
        <v>648</v>
      </c>
      <c r="H1551" s="160">
        <v>10.1</v>
      </c>
      <c r="I1551" s="157">
        <v>2008</v>
      </c>
      <c r="J1551" s="157" t="s">
        <v>6</v>
      </c>
    </row>
    <row r="1552" spans="1:10">
      <c r="A1552" s="166" t="str">
        <f t="shared" si="112"/>
        <v>Malaysia, Employment and training</v>
      </c>
      <c r="B1552" s="154" t="str">
        <f t="shared" si="113"/>
        <v>MY</v>
      </c>
      <c r="C1552" s="154" t="str">
        <f t="shared" si="113"/>
        <v>458</v>
      </c>
      <c r="D1552" s="155" t="str">
        <f t="shared" si="113"/>
        <v>Malaysia</v>
      </c>
      <c r="E1552" s="154" t="s">
        <v>647</v>
      </c>
      <c r="F1552" s="157">
        <v>193</v>
      </c>
      <c r="G1552" s="157" t="s">
        <v>648</v>
      </c>
      <c r="H1552" s="160">
        <v>3.3</v>
      </c>
      <c r="I1552" s="157">
        <v>2008</v>
      </c>
      <c r="J1552" s="157" t="s">
        <v>5</v>
      </c>
    </row>
    <row r="1553" spans="1:10">
      <c r="A1553" s="166" t="str">
        <f t="shared" si="112"/>
        <v>Brunei Darussalam, Employment and training</v>
      </c>
      <c r="B1553" s="154" t="str">
        <f t="shared" si="113"/>
        <v>BN</v>
      </c>
      <c r="C1553" s="154" t="str">
        <f t="shared" si="113"/>
        <v>096</v>
      </c>
      <c r="D1553" s="155" t="str">
        <f t="shared" si="113"/>
        <v>Brunei Darussalam</v>
      </c>
      <c r="E1553" s="154" t="s">
        <v>647</v>
      </c>
      <c r="F1553" s="157">
        <v>189</v>
      </c>
      <c r="G1553" s="157" t="s">
        <v>648</v>
      </c>
      <c r="H1553" s="160">
        <v>3.7</v>
      </c>
      <c r="I1553" s="157">
        <v>2008</v>
      </c>
      <c r="J1553" s="157" t="s">
        <v>5</v>
      </c>
    </row>
    <row r="1554" spans="1:10">
      <c r="A1554" s="166" t="str">
        <f t="shared" si="112"/>
        <v>Latvia, Employment and training</v>
      </c>
      <c r="B1554" s="154" t="str">
        <f t="shared" si="113"/>
        <v>LV</v>
      </c>
      <c r="C1554" s="154" t="str">
        <f t="shared" si="113"/>
        <v>428</v>
      </c>
      <c r="D1554" s="155" t="str">
        <f t="shared" si="113"/>
        <v>Latvia</v>
      </c>
      <c r="E1554" s="154" t="s">
        <v>647</v>
      </c>
      <c r="F1554" s="157">
        <v>153</v>
      </c>
      <c r="G1554" s="157" t="s">
        <v>648</v>
      </c>
      <c r="H1554" s="160">
        <v>7.7</v>
      </c>
      <c r="I1554" s="157">
        <v>2008</v>
      </c>
      <c r="J1554" s="157" t="s">
        <v>5</v>
      </c>
    </row>
    <row r="1555" spans="1:10">
      <c r="A1555" s="166" t="str">
        <f t="shared" si="112"/>
        <v>Estonia, Employment and training</v>
      </c>
      <c r="B1555" s="154" t="str">
        <f t="shared" si="113"/>
        <v>EE</v>
      </c>
      <c r="C1555" s="154" t="str">
        <f t="shared" si="113"/>
        <v>233</v>
      </c>
      <c r="D1555" s="155" t="str">
        <f t="shared" si="113"/>
        <v>Estonia</v>
      </c>
      <c r="E1555" s="154" t="s">
        <v>647</v>
      </c>
      <c r="F1555" s="157">
        <v>8</v>
      </c>
      <c r="G1555" s="157" t="s">
        <v>648</v>
      </c>
      <c r="H1555" s="160">
        <v>13.8</v>
      </c>
      <c r="I1555" s="157">
        <v>2009</v>
      </c>
      <c r="J1555" s="157" t="s">
        <v>5</v>
      </c>
    </row>
    <row r="1556" spans="1:10">
      <c r="A1556" s="166" t="str">
        <f t="shared" si="112"/>
        <v>Hungary, Employment and training</v>
      </c>
      <c r="B1556" s="154" t="str">
        <f t="shared" si="113"/>
        <v>HU</v>
      </c>
      <c r="C1556" s="154" t="str">
        <f t="shared" si="113"/>
        <v>348</v>
      </c>
      <c r="D1556" s="155" t="str">
        <f t="shared" si="113"/>
        <v>Hungary</v>
      </c>
      <c r="E1556" s="154" t="s">
        <v>647</v>
      </c>
      <c r="F1556" s="157">
        <v>113</v>
      </c>
      <c r="G1556" s="157" t="s">
        <v>648</v>
      </c>
      <c r="H1556" s="160">
        <v>10</v>
      </c>
      <c r="I1556" s="157">
        <v>2009</v>
      </c>
      <c r="J1556" s="157" t="s">
        <v>5</v>
      </c>
    </row>
    <row r="1557" spans="1:10">
      <c r="A1557" s="166" t="str">
        <f t="shared" si="112"/>
        <v>Qatar, Employment and training</v>
      </c>
      <c r="B1557" s="154" t="str">
        <f t="shared" si="113"/>
        <v>QA</v>
      </c>
      <c r="C1557" s="154" t="str">
        <f t="shared" si="113"/>
        <v>634</v>
      </c>
      <c r="D1557" s="155" t="str">
        <f t="shared" si="113"/>
        <v>Qatar</v>
      </c>
      <c r="E1557" s="154" t="s">
        <v>647</v>
      </c>
      <c r="F1557" s="157">
        <v>177</v>
      </c>
      <c r="G1557" s="157" t="s">
        <v>648</v>
      </c>
      <c r="H1557" s="160">
        <v>5.7</v>
      </c>
      <c r="I1557" s="157">
        <v>2008</v>
      </c>
      <c r="J1557" s="157" t="s">
        <v>6</v>
      </c>
    </row>
    <row r="1558" spans="1:10">
      <c r="A1558" s="166" t="str">
        <f t="shared" si="112"/>
        <v>Greece, Employment and training</v>
      </c>
      <c r="B1558" s="154" t="str">
        <f t="shared" si="113"/>
        <v>GR</v>
      </c>
      <c r="C1558" s="154" t="str">
        <f t="shared" si="113"/>
        <v>300</v>
      </c>
      <c r="D1558" s="155" t="str">
        <f t="shared" si="113"/>
        <v>Greece</v>
      </c>
      <c r="E1558" s="154" t="s">
        <v>647</v>
      </c>
      <c r="F1558" s="157">
        <v>153</v>
      </c>
      <c r="G1558" s="157" t="s">
        <v>648</v>
      </c>
      <c r="H1558" s="160">
        <v>7.7</v>
      </c>
      <c r="I1558" s="157">
        <v>2008</v>
      </c>
      <c r="J1558" s="157" t="s">
        <v>5</v>
      </c>
    </row>
    <row r="1559" spans="1:10">
      <c r="A1559" s="166" t="str">
        <f t="shared" si="112"/>
        <v>United Arab Emirates, Employment and training</v>
      </c>
      <c r="B1559" s="154" t="str">
        <f t="shared" si="113"/>
        <v>AE</v>
      </c>
      <c r="C1559" s="154" t="str">
        <f t="shared" si="113"/>
        <v>784</v>
      </c>
      <c r="D1559" s="155" t="str">
        <f t="shared" si="113"/>
        <v>United Arab Emirates</v>
      </c>
      <c r="E1559" s="154" t="s">
        <v>647</v>
      </c>
      <c r="F1559" s="157">
        <v>159</v>
      </c>
      <c r="G1559" s="157" t="s">
        <v>648</v>
      </c>
      <c r="H1559" s="160">
        <v>7.5</v>
      </c>
      <c r="I1559" s="157">
        <v>2008</v>
      </c>
      <c r="J1559" s="157" t="s">
        <v>6</v>
      </c>
    </row>
    <row r="1560" spans="1:10">
      <c r="A1560" s="166" t="str">
        <f t="shared" si="112"/>
        <v>Uruguay, Employment and training</v>
      </c>
      <c r="B1560" s="154" t="str">
        <f t="shared" si="113"/>
        <v>UY</v>
      </c>
      <c r="C1560" s="154" t="str">
        <f t="shared" si="113"/>
        <v>858</v>
      </c>
      <c r="D1560" s="155" t="str">
        <f t="shared" si="113"/>
        <v>Uruguay</v>
      </c>
      <c r="E1560" s="154" t="s">
        <v>647</v>
      </c>
      <c r="F1560" s="157">
        <v>156</v>
      </c>
      <c r="G1560" s="157" t="s">
        <v>648</v>
      </c>
      <c r="H1560" s="160">
        <v>7.6</v>
      </c>
      <c r="I1560" s="157">
        <v>2008</v>
      </c>
      <c r="J1560" s="157" t="s">
        <v>5</v>
      </c>
    </row>
    <row r="1561" spans="1:10">
      <c r="A1561" s="166" t="str">
        <f t="shared" si="112"/>
        <v>Aruba, Employment and training</v>
      </c>
      <c r="B1561" s="154" t="str">
        <f t="shared" si="113"/>
        <v>AW</v>
      </c>
      <c r="C1561" s="154" t="str">
        <f t="shared" si="113"/>
        <v>533</v>
      </c>
      <c r="D1561" s="155" t="str">
        <f t="shared" si="113"/>
        <v>Aruba</v>
      </c>
      <c r="E1561" s="154" t="s">
        <v>647</v>
      </c>
      <c r="F1561" s="157">
        <v>135</v>
      </c>
      <c r="G1561" s="157" t="s">
        <v>648</v>
      </c>
      <c r="H1561" s="160">
        <v>8.6999999999999993</v>
      </c>
      <c r="I1561" s="157">
        <v>2008</v>
      </c>
      <c r="J1561" s="157" t="s">
        <v>6</v>
      </c>
    </row>
    <row r="1562" spans="1:10">
      <c r="A1562" s="166" t="str">
        <f t="shared" si="112"/>
        <v>Slovakia, Employment and training</v>
      </c>
      <c r="B1562" s="154" t="str">
        <f t="shared" si="113"/>
        <v>SK</v>
      </c>
      <c r="C1562" s="154" t="str">
        <f t="shared" si="113"/>
        <v>703</v>
      </c>
      <c r="D1562" s="155" t="str">
        <f t="shared" si="113"/>
        <v>Slovakia</v>
      </c>
      <c r="E1562" s="154" t="s">
        <v>647</v>
      </c>
      <c r="F1562" s="157">
        <v>13</v>
      </c>
      <c r="G1562" s="157" t="s">
        <v>648</v>
      </c>
      <c r="H1562" s="160">
        <v>11.4</v>
      </c>
      <c r="I1562" s="157">
        <v>2009</v>
      </c>
      <c r="J1562" s="157" t="s">
        <v>5</v>
      </c>
    </row>
    <row r="1563" spans="1:10">
      <c r="A1563" s="166" t="str">
        <f t="shared" si="112"/>
        <v>Poland, Employment and training</v>
      </c>
      <c r="B1563" s="154" t="str">
        <f t="shared" si="113"/>
        <v>PL</v>
      </c>
      <c r="C1563" s="154" t="str">
        <f t="shared" si="113"/>
        <v>616</v>
      </c>
      <c r="D1563" s="155" t="str">
        <f t="shared" si="113"/>
        <v>Poland</v>
      </c>
      <c r="E1563" s="154" t="s">
        <v>647</v>
      </c>
      <c r="F1563" s="157">
        <v>99</v>
      </c>
      <c r="G1563" s="157" t="s">
        <v>648</v>
      </c>
      <c r="H1563" s="160">
        <v>10.199999999999999</v>
      </c>
      <c r="I1563" s="157">
        <v>2009</v>
      </c>
      <c r="J1563" s="157" t="s">
        <v>5</v>
      </c>
    </row>
    <row r="1564" spans="1:10">
      <c r="A1564" s="166" t="str">
        <f t="shared" si="112"/>
        <v>French Polynesia, Employment and training</v>
      </c>
      <c r="B1564" s="154" t="str">
        <f t="shared" si="113"/>
        <v>PF</v>
      </c>
      <c r="C1564" s="154" t="str">
        <f t="shared" si="113"/>
        <v>258</v>
      </c>
      <c r="D1564" s="155" t="str">
        <f t="shared" si="113"/>
        <v>French Polynesia</v>
      </c>
      <c r="E1564" s="154" t="s">
        <v>647</v>
      </c>
      <c r="F1564" s="157">
        <v>138</v>
      </c>
      <c r="G1564" s="157" t="s">
        <v>648</v>
      </c>
      <c r="H1564" s="160">
        <v>8.6</v>
      </c>
      <c r="I1564" s="157">
        <v>2008</v>
      </c>
      <c r="J1564" s="157" t="s">
        <v>6</v>
      </c>
    </row>
    <row r="1565" spans="1:10">
      <c r="A1565" s="166" t="str">
        <f t="shared" si="112"/>
        <v>Malta, Employment and training</v>
      </c>
      <c r="B1565" s="154" t="str">
        <f t="shared" ref="B1565:D1580" si="114">B1365</f>
        <v>MT</v>
      </c>
      <c r="C1565" s="154" t="str">
        <f t="shared" si="114"/>
        <v>470</v>
      </c>
      <c r="D1565" s="155" t="str">
        <f t="shared" si="114"/>
        <v>Malta</v>
      </c>
      <c r="E1565" s="154" t="s">
        <v>647</v>
      </c>
      <c r="F1565" s="157">
        <v>175</v>
      </c>
      <c r="G1565" s="157" t="s">
        <v>648</v>
      </c>
      <c r="H1565" s="160">
        <v>6.1</v>
      </c>
      <c r="I1565" s="157">
        <v>2008</v>
      </c>
      <c r="J1565" s="157" t="s">
        <v>5</v>
      </c>
    </row>
    <row r="1566" spans="1:10">
      <c r="A1566" s="166" t="str">
        <f t="shared" si="112"/>
        <v>Chile, Employment and training</v>
      </c>
      <c r="B1566" s="154" t="str">
        <f t="shared" si="114"/>
        <v>CL</v>
      </c>
      <c r="C1566" s="154" t="str">
        <f t="shared" si="114"/>
        <v>152</v>
      </c>
      <c r="D1566" s="155" t="str">
        <f t="shared" si="114"/>
        <v>Chile</v>
      </c>
      <c r="E1566" s="154" t="s">
        <v>647</v>
      </c>
      <c r="F1566" s="157">
        <v>120</v>
      </c>
      <c r="G1566" s="157" t="s">
        <v>648</v>
      </c>
      <c r="H1566" s="160">
        <v>9.8000000000000007</v>
      </c>
      <c r="I1566" s="157">
        <v>2009</v>
      </c>
      <c r="J1566" s="157" t="s">
        <v>5</v>
      </c>
    </row>
    <row r="1567" spans="1:10">
      <c r="A1567" s="166" t="str">
        <f t="shared" si="112"/>
        <v>Spain, Employment and training</v>
      </c>
      <c r="B1567" s="154" t="str">
        <f t="shared" si="114"/>
        <v>ES</v>
      </c>
      <c r="C1567" s="154" t="str">
        <f t="shared" si="114"/>
        <v>724</v>
      </c>
      <c r="D1567" s="155" t="str">
        <f t="shared" si="114"/>
        <v>Spain</v>
      </c>
      <c r="E1567" s="154" t="s">
        <v>647</v>
      </c>
      <c r="F1567" s="157">
        <v>4</v>
      </c>
      <c r="G1567" s="157" t="s">
        <v>648</v>
      </c>
      <c r="H1567" s="160">
        <v>18</v>
      </c>
      <c r="I1567" s="157">
        <v>2009</v>
      </c>
      <c r="J1567" s="157" t="s">
        <v>5</v>
      </c>
    </row>
    <row r="1568" spans="1:10">
      <c r="A1568" s="166" t="str">
        <f t="shared" si="112"/>
        <v>Portugal, Employment and training</v>
      </c>
      <c r="B1568" s="154" t="str">
        <f t="shared" si="114"/>
        <v>PT</v>
      </c>
      <c r="C1568" s="154" t="str">
        <f t="shared" si="114"/>
        <v>620</v>
      </c>
      <c r="D1568" s="155" t="str">
        <f t="shared" si="114"/>
        <v>Portugal</v>
      </c>
      <c r="E1568" s="154" t="s">
        <v>647</v>
      </c>
      <c r="F1568" s="157">
        <v>127</v>
      </c>
      <c r="G1568" s="157" t="s">
        <v>648</v>
      </c>
      <c r="H1568" s="160">
        <v>9.5</v>
      </c>
      <c r="I1568" s="157">
        <v>2009</v>
      </c>
      <c r="J1568" s="157" t="s">
        <v>5</v>
      </c>
    </row>
    <row r="1569" spans="1:10">
      <c r="A1569" s="166" t="str">
        <f t="shared" si="112"/>
        <v>Turks and Caicos Islands, Employment and training</v>
      </c>
      <c r="B1569" s="154" t="str">
        <f t="shared" si="114"/>
        <v>TC</v>
      </c>
      <c r="C1569" s="154" t="str">
        <f t="shared" si="114"/>
        <v>796</v>
      </c>
      <c r="D1569" s="155" t="str">
        <f t="shared" si="114"/>
        <v>Turks and Caicos Islands</v>
      </c>
      <c r="E1569" s="154" t="s">
        <v>647</v>
      </c>
      <c r="F1569" s="157">
        <v>145</v>
      </c>
      <c r="G1569" s="157" t="s">
        <v>648</v>
      </c>
      <c r="H1569" s="160">
        <v>8.1</v>
      </c>
      <c r="I1569" s="157">
        <v>2008</v>
      </c>
      <c r="J1569" s="157" t="s">
        <v>6</v>
      </c>
    </row>
    <row r="1570" spans="1:10">
      <c r="A1570" s="166" t="str">
        <f t="shared" si="112"/>
        <v>Puerto Rico, Employment and training</v>
      </c>
      <c r="B1570" s="154" t="str">
        <f t="shared" si="114"/>
        <v>PR</v>
      </c>
      <c r="C1570" s="154" t="str">
        <f t="shared" si="114"/>
        <v>630</v>
      </c>
      <c r="D1570" s="155" t="str">
        <f t="shared" si="114"/>
        <v>Puerto Rico</v>
      </c>
      <c r="E1570" s="154" t="s">
        <v>647</v>
      </c>
      <c r="F1570" s="157">
        <v>139</v>
      </c>
      <c r="G1570" s="157" t="s">
        <v>648</v>
      </c>
      <c r="H1570" s="160">
        <v>8.5</v>
      </c>
      <c r="I1570" s="157">
        <v>2008</v>
      </c>
      <c r="J1570" s="157" t="s">
        <v>6</v>
      </c>
    </row>
    <row r="1571" spans="1:10">
      <c r="A1571" s="166" t="str">
        <f t="shared" si="112"/>
        <v>Czech Republic, Employment and training</v>
      </c>
      <c r="B1571" s="154" t="str">
        <f t="shared" si="114"/>
        <v>CZ</v>
      </c>
      <c r="C1571" s="154" t="str">
        <f t="shared" si="114"/>
        <v>203</v>
      </c>
      <c r="D1571" s="155" t="str">
        <f t="shared" si="114"/>
        <v>Czech Republic</v>
      </c>
      <c r="E1571" s="154" t="s">
        <v>647</v>
      </c>
      <c r="F1571" s="157">
        <v>153</v>
      </c>
      <c r="G1571" s="157" t="s">
        <v>648</v>
      </c>
      <c r="H1571" s="160">
        <v>7.7</v>
      </c>
      <c r="I1571" s="157">
        <v>2009</v>
      </c>
      <c r="J1571" s="157" t="s">
        <v>5</v>
      </c>
    </row>
    <row r="1572" spans="1:10">
      <c r="A1572" s="166" t="str">
        <f t="shared" si="112"/>
        <v>Singapore, Employment and training</v>
      </c>
      <c r="B1572" s="154" t="str">
        <f t="shared" si="114"/>
        <v>SG</v>
      </c>
      <c r="C1572" s="154" t="str">
        <f t="shared" si="114"/>
        <v>702</v>
      </c>
      <c r="D1572" s="155" t="str">
        <f t="shared" si="114"/>
        <v>Singapore</v>
      </c>
      <c r="E1572" s="154" t="s">
        <v>647</v>
      </c>
      <c r="F1572" s="157">
        <v>195</v>
      </c>
      <c r="G1572" s="157" t="s">
        <v>648</v>
      </c>
      <c r="H1572" s="160">
        <v>3.2</v>
      </c>
      <c r="I1572" s="157">
        <v>2008</v>
      </c>
      <c r="J1572" s="157" t="s">
        <v>5</v>
      </c>
    </row>
    <row r="1573" spans="1:10">
      <c r="A1573" s="166" t="str">
        <f t="shared" si="112"/>
        <v>Israel, Employment and training</v>
      </c>
      <c r="B1573" s="154" t="str">
        <f t="shared" si="114"/>
        <v>IL</v>
      </c>
      <c r="C1573" s="154" t="str">
        <f t="shared" si="114"/>
        <v>376</v>
      </c>
      <c r="D1573" s="155" t="str">
        <f t="shared" si="114"/>
        <v>Israel</v>
      </c>
      <c r="E1573" s="154" t="s">
        <v>647</v>
      </c>
      <c r="F1573" s="157">
        <v>156</v>
      </c>
      <c r="G1573" s="157" t="s">
        <v>648</v>
      </c>
      <c r="H1573" s="160">
        <v>7.6</v>
      </c>
      <c r="I1573" s="157">
        <v>2009</v>
      </c>
      <c r="J1573" s="157" t="s">
        <v>5</v>
      </c>
    </row>
    <row r="1574" spans="1:10">
      <c r="A1574" s="166" t="str">
        <f t="shared" si="112"/>
        <v>Greenland, Employment and training</v>
      </c>
      <c r="B1574" s="154" t="str">
        <f t="shared" si="114"/>
        <v>GL</v>
      </c>
      <c r="C1574" s="154" t="str">
        <f t="shared" si="114"/>
        <v>304</v>
      </c>
      <c r="D1574" s="155" t="str">
        <f t="shared" si="114"/>
        <v>Greenland</v>
      </c>
      <c r="E1574" s="154" t="s">
        <v>647</v>
      </c>
      <c r="F1574" s="157">
        <v>149</v>
      </c>
      <c r="G1574" s="157" t="s">
        <v>648</v>
      </c>
      <c r="H1574" s="160">
        <v>7.8</v>
      </c>
      <c r="I1574" s="157">
        <v>2008</v>
      </c>
      <c r="J1574" s="157" t="s">
        <v>6</v>
      </c>
    </row>
    <row r="1575" spans="1:10">
      <c r="A1575" s="166" t="str">
        <f t="shared" si="112"/>
        <v>New Caledonia, Employment and training</v>
      </c>
      <c r="B1575" s="154" t="str">
        <f t="shared" si="114"/>
        <v>NC</v>
      </c>
      <c r="C1575" s="154" t="str">
        <f t="shared" si="114"/>
        <v>540</v>
      </c>
      <c r="D1575" s="155" t="str">
        <f t="shared" si="114"/>
        <v>New Caledonia</v>
      </c>
      <c r="E1575" s="154" t="s">
        <v>647</v>
      </c>
      <c r="F1575" s="157">
        <v>149</v>
      </c>
      <c r="G1575" s="157" t="s">
        <v>648</v>
      </c>
      <c r="H1575" s="160">
        <v>7.8</v>
      </c>
      <c r="I1575" s="157">
        <v>2008</v>
      </c>
      <c r="J1575" s="157" t="s">
        <v>6</v>
      </c>
    </row>
    <row r="1576" spans="1:10">
      <c r="A1576" s="166" t="str">
        <f t="shared" si="112"/>
        <v>San Marino, Employment and training</v>
      </c>
      <c r="B1576" s="154" t="str">
        <f t="shared" si="114"/>
        <v>SM</v>
      </c>
      <c r="C1576" s="154" t="str">
        <f t="shared" si="114"/>
        <v>674</v>
      </c>
      <c r="D1576" s="155" t="str">
        <f t="shared" si="114"/>
        <v>San Marino</v>
      </c>
      <c r="E1576" s="154" t="s">
        <v>647</v>
      </c>
      <c r="F1576" s="157">
        <v>169</v>
      </c>
      <c r="G1576" s="157" t="s">
        <v>648</v>
      </c>
      <c r="H1576" s="160">
        <v>6.7</v>
      </c>
      <c r="I1576" s="157">
        <v>2008</v>
      </c>
      <c r="J1576" s="157" t="s">
        <v>6</v>
      </c>
    </row>
    <row r="1577" spans="1:10">
      <c r="A1577" s="166" t="str">
        <f t="shared" si="112"/>
        <v>Cyprus, Employment and training</v>
      </c>
      <c r="B1577" s="154" t="str">
        <f t="shared" si="114"/>
        <v>CY</v>
      </c>
      <c r="C1577" s="154" t="str">
        <f t="shared" si="114"/>
        <v>196</v>
      </c>
      <c r="D1577" s="155" t="str">
        <f t="shared" si="114"/>
        <v>Cyprus</v>
      </c>
      <c r="E1577" s="154" t="s">
        <v>647</v>
      </c>
      <c r="F1577" s="157">
        <v>180</v>
      </c>
      <c r="G1577" s="157" t="s">
        <v>648</v>
      </c>
      <c r="H1577" s="160">
        <v>5.3</v>
      </c>
      <c r="I1577" s="157">
        <v>2009</v>
      </c>
      <c r="J1577" s="157" t="s">
        <v>5</v>
      </c>
    </row>
    <row r="1578" spans="1:10">
      <c r="A1578" s="166" t="str">
        <f t="shared" si="112"/>
        <v>Italy, Employment and training</v>
      </c>
      <c r="B1578" s="154" t="str">
        <f t="shared" si="114"/>
        <v>IT</v>
      </c>
      <c r="C1578" s="154" t="str">
        <f t="shared" si="114"/>
        <v>380</v>
      </c>
      <c r="D1578" s="155" t="str">
        <f t="shared" si="114"/>
        <v>Italy</v>
      </c>
      <c r="E1578" s="154" t="s">
        <v>647</v>
      </c>
      <c r="F1578" s="157">
        <v>149</v>
      </c>
      <c r="G1578" s="157" t="s">
        <v>648</v>
      </c>
      <c r="H1578" s="160">
        <v>7.8</v>
      </c>
      <c r="I1578" s="157">
        <v>2009</v>
      </c>
      <c r="J1578" s="157" t="s">
        <v>5</v>
      </c>
    </row>
    <row r="1579" spans="1:10">
      <c r="A1579" s="166" t="str">
        <f t="shared" si="112"/>
        <v>Andorra, Employment and training</v>
      </c>
      <c r="B1579" s="154" t="str">
        <f t="shared" si="114"/>
        <v>AD</v>
      </c>
      <c r="C1579" s="154" t="str">
        <f t="shared" si="114"/>
        <v>020</v>
      </c>
      <c r="D1579" s="155" t="str">
        <f t="shared" si="114"/>
        <v>Andorra</v>
      </c>
      <c r="E1579" s="154" t="s">
        <v>647</v>
      </c>
      <c r="F1579" s="157">
        <v>167</v>
      </c>
      <c r="G1579" s="157" t="s">
        <v>648</v>
      </c>
      <c r="H1579" s="160">
        <v>7</v>
      </c>
      <c r="I1579" s="157">
        <v>2008</v>
      </c>
      <c r="J1579" s="157" t="s">
        <v>6</v>
      </c>
    </row>
    <row r="1580" spans="1:10">
      <c r="A1580" s="166" t="str">
        <f t="shared" si="112"/>
        <v>Slovenia, Employment and training</v>
      </c>
      <c r="B1580" s="154" t="str">
        <f t="shared" si="114"/>
        <v>SI</v>
      </c>
      <c r="C1580" s="154" t="str">
        <f t="shared" si="114"/>
        <v>705</v>
      </c>
      <c r="D1580" s="155" t="str">
        <f t="shared" si="114"/>
        <v>Slovenia</v>
      </c>
      <c r="E1580" s="154" t="s">
        <v>647</v>
      </c>
      <c r="F1580" s="157">
        <v>132</v>
      </c>
      <c r="G1580" s="157" t="s">
        <v>648</v>
      </c>
      <c r="H1580" s="160">
        <v>9.1999999999999993</v>
      </c>
      <c r="I1580" s="157">
        <v>2009</v>
      </c>
      <c r="J1580" s="157" t="s">
        <v>5</v>
      </c>
    </row>
    <row r="1581" spans="1:10">
      <c r="A1581" s="166" t="str">
        <f t="shared" si="112"/>
        <v>Republic of Korea, Employment and training</v>
      </c>
      <c r="B1581" s="154" t="str">
        <f t="shared" ref="B1581:D1596" si="115">B1381</f>
        <v>KR</v>
      </c>
      <c r="C1581" s="154" t="str">
        <f t="shared" si="115"/>
        <v>410</v>
      </c>
      <c r="D1581" s="155" t="str">
        <f t="shared" si="115"/>
        <v>Republic of Korea</v>
      </c>
      <c r="E1581" s="154" t="s">
        <v>647</v>
      </c>
      <c r="F1581" s="157">
        <v>191</v>
      </c>
      <c r="G1581" s="157" t="s">
        <v>648</v>
      </c>
      <c r="H1581" s="160">
        <v>3.6</v>
      </c>
      <c r="I1581" s="157">
        <v>2009</v>
      </c>
      <c r="J1581" s="157" t="s">
        <v>5</v>
      </c>
    </row>
    <row r="1582" spans="1:10">
      <c r="A1582" s="166" t="str">
        <f t="shared" si="112"/>
        <v>France, Employment and training</v>
      </c>
      <c r="B1582" s="154" t="str">
        <f t="shared" si="115"/>
        <v>FR</v>
      </c>
      <c r="C1582" s="154" t="str">
        <f t="shared" si="115"/>
        <v>250</v>
      </c>
      <c r="D1582" s="155" t="str">
        <f t="shared" si="115"/>
        <v>France</v>
      </c>
      <c r="E1582" s="154" t="s">
        <v>647</v>
      </c>
      <c r="F1582" s="157">
        <v>149</v>
      </c>
      <c r="G1582" s="157" t="s">
        <v>648</v>
      </c>
      <c r="H1582" s="160">
        <v>7.8</v>
      </c>
      <c r="I1582" s="157">
        <v>2008</v>
      </c>
      <c r="J1582" s="157" t="s">
        <v>5</v>
      </c>
    </row>
    <row r="1583" spans="1:10">
      <c r="A1583" s="166" t="str">
        <f t="shared" si="112"/>
        <v>Cayman Islands, Employment and training</v>
      </c>
      <c r="B1583" s="154" t="str">
        <f t="shared" si="115"/>
        <v>KY</v>
      </c>
      <c r="C1583" s="154" t="str">
        <f t="shared" si="115"/>
        <v>136</v>
      </c>
      <c r="D1583" s="155" t="str">
        <f t="shared" si="115"/>
        <v>Cayman Islands</v>
      </c>
      <c r="E1583" s="154" t="s">
        <v>647</v>
      </c>
      <c r="F1583" s="157">
        <v>176</v>
      </c>
      <c r="G1583" s="157" t="s">
        <v>648</v>
      </c>
      <c r="H1583" s="160">
        <v>5.8</v>
      </c>
      <c r="I1583" s="157">
        <v>2008</v>
      </c>
      <c r="J1583" s="157" t="s">
        <v>6</v>
      </c>
    </row>
    <row r="1584" spans="1:10">
      <c r="A1584" s="166" t="str">
        <f t="shared" si="112"/>
        <v>Belgium, Employment and training</v>
      </c>
      <c r="B1584" s="154" t="str">
        <f t="shared" si="115"/>
        <v>BE</v>
      </c>
      <c r="C1584" s="154" t="str">
        <f t="shared" si="115"/>
        <v>056</v>
      </c>
      <c r="D1584" s="155" t="str">
        <f t="shared" si="115"/>
        <v>Belgium</v>
      </c>
      <c r="E1584" s="154" t="s">
        <v>647</v>
      </c>
      <c r="F1584" s="157">
        <v>146</v>
      </c>
      <c r="G1584" s="157" t="s">
        <v>648</v>
      </c>
      <c r="H1584" s="160">
        <v>7.9</v>
      </c>
      <c r="I1584" s="157">
        <v>2009</v>
      </c>
      <c r="J1584" s="157" t="s">
        <v>5</v>
      </c>
    </row>
    <row r="1585" spans="1:10">
      <c r="A1585" s="166" t="str">
        <f t="shared" si="112"/>
        <v>United Kingdom of Great Britain and Northern Ireland, Employment and training</v>
      </c>
      <c r="B1585" s="154" t="str">
        <f t="shared" si="115"/>
        <v>GB</v>
      </c>
      <c r="C1585" s="154" t="str">
        <f t="shared" si="115"/>
        <v>826</v>
      </c>
      <c r="D1585" s="155" t="str">
        <f t="shared" si="115"/>
        <v>United Kingdom of Great Britain and Northern Ireland</v>
      </c>
      <c r="E1585" s="154" t="s">
        <v>647</v>
      </c>
      <c r="F1585" s="157">
        <v>156</v>
      </c>
      <c r="G1585" s="157" t="s">
        <v>648</v>
      </c>
      <c r="H1585" s="160">
        <v>7.6</v>
      </c>
      <c r="I1585" s="157">
        <v>2009</v>
      </c>
      <c r="J1585" s="157" t="s">
        <v>5</v>
      </c>
    </row>
    <row r="1586" spans="1:10">
      <c r="A1586" s="166" t="str">
        <f t="shared" si="112"/>
        <v>Luxembourg, Employment and training</v>
      </c>
      <c r="B1586" s="154" t="str">
        <f t="shared" si="115"/>
        <v>LU</v>
      </c>
      <c r="C1586" s="154" t="str">
        <f t="shared" si="115"/>
        <v>442</v>
      </c>
      <c r="D1586" s="155" t="str">
        <f t="shared" si="115"/>
        <v>Luxembourg</v>
      </c>
      <c r="E1586" s="154" t="s">
        <v>647</v>
      </c>
      <c r="F1586" s="157">
        <v>177</v>
      </c>
      <c r="G1586" s="157" t="s">
        <v>648</v>
      </c>
      <c r="H1586" s="160">
        <v>5.7</v>
      </c>
      <c r="I1586" s="157">
        <v>2009</v>
      </c>
      <c r="J1586" s="157" t="s">
        <v>5</v>
      </c>
    </row>
    <row r="1587" spans="1:10">
      <c r="A1587" s="166" t="str">
        <f t="shared" si="112"/>
        <v>Japan, Employment and training</v>
      </c>
      <c r="B1587" s="154" t="str">
        <f t="shared" si="115"/>
        <v>JP</v>
      </c>
      <c r="C1587" s="154" t="str">
        <f t="shared" si="115"/>
        <v>392</v>
      </c>
      <c r="D1587" s="155" t="str">
        <f t="shared" si="115"/>
        <v>Japan</v>
      </c>
      <c r="E1587" s="154" t="s">
        <v>647</v>
      </c>
      <c r="F1587" s="157">
        <v>183</v>
      </c>
      <c r="G1587" s="157" t="s">
        <v>648</v>
      </c>
      <c r="H1587" s="160">
        <v>5</v>
      </c>
      <c r="I1587" s="157">
        <v>2009</v>
      </c>
      <c r="J1587" s="157" t="s">
        <v>5</v>
      </c>
    </row>
    <row r="1588" spans="1:10">
      <c r="A1588" s="166" t="str">
        <f t="shared" si="112"/>
        <v>Iceland, Employment and training</v>
      </c>
      <c r="B1588" s="154" t="str">
        <f t="shared" si="115"/>
        <v>IS</v>
      </c>
      <c r="C1588" s="154" t="str">
        <f t="shared" si="115"/>
        <v>352</v>
      </c>
      <c r="D1588" s="155" t="str">
        <f t="shared" si="115"/>
        <v>Iceland</v>
      </c>
      <c r="E1588" s="154" t="s">
        <v>647</v>
      </c>
      <c r="F1588" s="157">
        <v>159</v>
      </c>
      <c r="G1588" s="157" t="s">
        <v>648</v>
      </c>
      <c r="H1588" s="160">
        <v>7.5</v>
      </c>
      <c r="I1588" s="157">
        <v>2008</v>
      </c>
      <c r="J1588" s="157" t="s">
        <v>6</v>
      </c>
    </row>
    <row r="1589" spans="1:10">
      <c r="A1589" s="166" t="str">
        <f t="shared" si="112"/>
        <v>Finland, Employment and training</v>
      </c>
      <c r="B1589" s="154" t="str">
        <f t="shared" si="115"/>
        <v>FI</v>
      </c>
      <c r="C1589" s="154" t="str">
        <f t="shared" si="115"/>
        <v>246</v>
      </c>
      <c r="D1589" s="155" t="str">
        <f t="shared" si="115"/>
        <v>Finland</v>
      </c>
      <c r="E1589" s="154" t="s">
        <v>647</v>
      </c>
      <c r="F1589" s="157">
        <v>142</v>
      </c>
      <c r="G1589" s="157" t="s">
        <v>648</v>
      </c>
      <c r="H1589" s="160">
        <v>8.3000000000000007</v>
      </c>
      <c r="I1589" s="157">
        <v>2009</v>
      </c>
      <c r="J1589" s="157" t="s">
        <v>5</v>
      </c>
    </row>
    <row r="1590" spans="1:10">
      <c r="A1590" s="166" t="str">
        <f t="shared" si="112"/>
        <v>Liechtenstein, Employment and training</v>
      </c>
      <c r="B1590" s="154" t="str">
        <f t="shared" si="115"/>
        <v>LI</v>
      </c>
      <c r="C1590" s="154" t="str">
        <f t="shared" si="115"/>
        <v>438</v>
      </c>
      <c r="D1590" s="155" t="str">
        <f t="shared" si="115"/>
        <v>Liechtenstein</v>
      </c>
      <c r="E1590" s="154" t="s">
        <v>647</v>
      </c>
      <c r="F1590" s="157">
        <v>199</v>
      </c>
      <c r="G1590" s="157" t="s">
        <v>648</v>
      </c>
      <c r="H1590" s="160">
        <v>0</v>
      </c>
      <c r="I1590" s="157">
        <v>2008</v>
      </c>
      <c r="J1590" s="157" t="s">
        <v>6</v>
      </c>
    </row>
    <row r="1591" spans="1:10">
      <c r="A1591" s="166" t="str">
        <f t="shared" si="112"/>
        <v>Ireland, Employment and training</v>
      </c>
      <c r="B1591" s="154" t="str">
        <f t="shared" si="115"/>
        <v>IE</v>
      </c>
      <c r="C1591" s="154" t="str">
        <f t="shared" si="115"/>
        <v>372</v>
      </c>
      <c r="D1591" s="155" t="str">
        <f t="shared" si="115"/>
        <v>Ireland</v>
      </c>
      <c r="E1591" s="154" t="s">
        <v>647</v>
      </c>
      <c r="F1591" s="157">
        <v>173</v>
      </c>
      <c r="G1591" s="157" t="s">
        <v>648</v>
      </c>
      <c r="H1591" s="160">
        <v>6.3</v>
      </c>
      <c r="I1591" s="157">
        <v>2008</v>
      </c>
      <c r="J1591" s="157" t="s">
        <v>5</v>
      </c>
    </row>
    <row r="1592" spans="1:10">
      <c r="A1592" s="166" t="str">
        <f t="shared" si="112"/>
        <v>Bermuda, Employment and training</v>
      </c>
      <c r="B1592" s="154" t="str">
        <f t="shared" si="115"/>
        <v>BM</v>
      </c>
      <c r="C1592" s="154" t="str">
        <f t="shared" si="115"/>
        <v>060</v>
      </c>
      <c r="D1592" s="155" t="str">
        <f t="shared" si="115"/>
        <v>Bermuda</v>
      </c>
      <c r="E1592" s="154" t="s">
        <v>647</v>
      </c>
      <c r="F1592" s="157">
        <v>192</v>
      </c>
      <c r="G1592" s="157" t="s">
        <v>648</v>
      </c>
      <c r="H1592" s="160">
        <v>3.5</v>
      </c>
      <c r="I1592" s="157">
        <v>2008</v>
      </c>
      <c r="J1592" s="157" t="s">
        <v>6</v>
      </c>
    </row>
    <row r="1593" spans="1:10">
      <c r="A1593" s="166" t="str">
        <f t="shared" si="112"/>
        <v>United States of America, Employment and training</v>
      </c>
      <c r="B1593" s="154" t="str">
        <f t="shared" si="115"/>
        <v>US</v>
      </c>
      <c r="C1593" s="154" t="str">
        <f t="shared" si="115"/>
        <v>840</v>
      </c>
      <c r="D1593" s="155" t="str">
        <f t="shared" si="115"/>
        <v>United States of America</v>
      </c>
      <c r="E1593" s="154" t="s">
        <v>647</v>
      </c>
      <c r="F1593" s="157">
        <v>130</v>
      </c>
      <c r="G1593" s="157" t="s">
        <v>648</v>
      </c>
      <c r="H1593" s="160">
        <v>9.3000000000000007</v>
      </c>
      <c r="I1593" s="157">
        <v>2009</v>
      </c>
      <c r="J1593" s="157" t="s">
        <v>5</v>
      </c>
    </row>
    <row r="1594" spans="1:10">
      <c r="A1594" s="166" t="str">
        <f t="shared" si="112"/>
        <v>Germany, Employment and training</v>
      </c>
      <c r="B1594" s="154" t="str">
        <f t="shared" si="115"/>
        <v>DE</v>
      </c>
      <c r="C1594" s="154" t="str">
        <f t="shared" si="115"/>
        <v>276</v>
      </c>
      <c r="D1594" s="155" t="str">
        <f t="shared" si="115"/>
        <v>Germany</v>
      </c>
      <c r="E1594" s="154" t="s">
        <v>647</v>
      </c>
      <c r="F1594" s="157">
        <v>159</v>
      </c>
      <c r="G1594" s="157" t="s">
        <v>648</v>
      </c>
      <c r="H1594" s="160">
        <v>7.5</v>
      </c>
      <c r="I1594" s="157">
        <v>2009</v>
      </c>
      <c r="J1594" s="157" t="s">
        <v>5</v>
      </c>
    </row>
    <row r="1595" spans="1:10">
      <c r="A1595" s="166" t="str">
        <f t="shared" si="112"/>
        <v>Austria, Employment and training</v>
      </c>
      <c r="B1595" s="154" t="str">
        <f t="shared" si="115"/>
        <v>AT</v>
      </c>
      <c r="C1595" s="154" t="str">
        <f t="shared" si="115"/>
        <v>040</v>
      </c>
      <c r="D1595" s="155" t="str">
        <f t="shared" si="115"/>
        <v>Austria</v>
      </c>
      <c r="E1595" s="154" t="s">
        <v>647</v>
      </c>
      <c r="F1595" s="157">
        <v>166</v>
      </c>
      <c r="G1595" s="157" t="s">
        <v>648</v>
      </c>
      <c r="H1595" s="160">
        <v>7.2</v>
      </c>
      <c r="I1595" s="157">
        <v>2009</v>
      </c>
      <c r="J1595" s="157" t="s">
        <v>5</v>
      </c>
    </row>
    <row r="1596" spans="1:10">
      <c r="A1596" s="166" t="str">
        <f t="shared" si="112"/>
        <v>Canada, Employment and training</v>
      </c>
      <c r="B1596" s="154" t="str">
        <f t="shared" si="115"/>
        <v>CA</v>
      </c>
      <c r="C1596" s="154" t="str">
        <f t="shared" si="115"/>
        <v>124</v>
      </c>
      <c r="D1596" s="155" t="str">
        <f t="shared" si="115"/>
        <v>Canada</v>
      </c>
      <c r="E1596" s="154" t="s">
        <v>647</v>
      </c>
      <c r="F1596" s="157">
        <v>142</v>
      </c>
      <c r="G1596" s="157" t="s">
        <v>648</v>
      </c>
      <c r="H1596" s="160">
        <v>8.3000000000000007</v>
      </c>
      <c r="I1596" s="157">
        <v>2009</v>
      </c>
      <c r="J1596" s="157" t="s">
        <v>5</v>
      </c>
    </row>
    <row r="1597" spans="1:10">
      <c r="A1597" s="166" t="str">
        <f t="shared" si="112"/>
        <v>Monaco, Employment and training</v>
      </c>
      <c r="B1597" s="154" t="str">
        <f t="shared" ref="B1597:D1612" si="116">B1397</f>
        <v>MC</v>
      </c>
      <c r="C1597" s="154" t="str">
        <f t="shared" si="116"/>
        <v>492</v>
      </c>
      <c r="D1597" s="155" t="str">
        <f t="shared" si="116"/>
        <v>Monaco</v>
      </c>
      <c r="E1597" s="154" t="s">
        <v>647</v>
      </c>
      <c r="F1597" s="157">
        <v>199</v>
      </c>
      <c r="G1597" s="157" t="s">
        <v>648</v>
      </c>
      <c r="H1597" s="160">
        <v>0</v>
      </c>
      <c r="I1597" s="157">
        <v>2008</v>
      </c>
      <c r="J1597" s="157" t="s">
        <v>6</v>
      </c>
    </row>
    <row r="1598" spans="1:10">
      <c r="A1598" s="166" t="str">
        <f t="shared" si="112"/>
        <v>Denmark, Employment and training</v>
      </c>
      <c r="B1598" s="154" t="str">
        <f t="shared" si="116"/>
        <v>DK</v>
      </c>
      <c r="C1598" s="154" t="str">
        <f t="shared" si="116"/>
        <v>208</v>
      </c>
      <c r="D1598" s="155" t="str">
        <f t="shared" si="116"/>
        <v>Denmark</v>
      </c>
      <c r="E1598" s="154" t="s">
        <v>647</v>
      </c>
      <c r="F1598" s="157">
        <v>193</v>
      </c>
      <c r="G1598" s="157" t="s">
        <v>648</v>
      </c>
      <c r="H1598" s="160">
        <v>3.3</v>
      </c>
      <c r="I1598" s="157">
        <v>2009</v>
      </c>
      <c r="J1598" s="157" t="s">
        <v>5</v>
      </c>
    </row>
    <row r="1599" spans="1:10">
      <c r="A1599" s="166" t="str">
        <f t="shared" si="112"/>
        <v>Sweden, Employment and training</v>
      </c>
      <c r="B1599" s="154" t="str">
        <f t="shared" si="116"/>
        <v>SE</v>
      </c>
      <c r="C1599" s="154" t="str">
        <f t="shared" si="116"/>
        <v>752</v>
      </c>
      <c r="D1599" s="155" t="str">
        <f t="shared" si="116"/>
        <v>Sweden</v>
      </c>
      <c r="E1599" s="154" t="s">
        <v>647</v>
      </c>
      <c r="F1599" s="157">
        <v>142</v>
      </c>
      <c r="G1599" s="157" t="s">
        <v>648</v>
      </c>
      <c r="H1599" s="160">
        <v>8.3000000000000007</v>
      </c>
      <c r="I1599" s="157">
        <v>2009</v>
      </c>
      <c r="J1599" s="157" t="s">
        <v>5</v>
      </c>
    </row>
    <row r="1600" spans="1:10">
      <c r="A1600" s="166" t="str">
        <f t="shared" si="112"/>
        <v>Australia, Employment and training</v>
      </c>
      <c r="B1600" s="154" t="str">
        <f t="shared" si="116"/>
        <v>AU</v>
      </c>
      <c r="C1600" s="154" t="str">
        <f t="shared" si="116"/>
        <v>036</v>
      </c>
      <c r="D1600" s="155" t="str">
        <f t="shared" si="116"/>
        <v>Australia</v>
      </c>
      <c r="E1600" s="154" t="s">
        <v>647</v>
      </c>
      <c r="F1600" s="157">
        <v>179</v>
      </c>
      <c r="G1600" s="157" t="s">
        <v>648</v>
      </c>
      <c r="H1600" s="160">
        <v>5.6</v>
      </c>
      <c r="I1600" s="157">
        <v>2009</v>
      </c>
      <c r="J1600" s="157" t="s">
        <v>5</v>
      </c>
    </row>
    <row r="1601" spans="1:10">
      <c r="A1601" s="166" t="str">
        <f t="shared" si="112"/>
        <v>Netherlands, Employment and training</v>
      </c>
      <c r="B1601" s="154" t="str">
        <f t="shared" si="116"/>
        <v>NL</v>
      </c>
      <c r="C1601" s="154" t="str">
        <f t="shared" si="116"/>
        <v>528</v>
      </c>
      <c r="D1601" s="155" t="str">
        <f t="shared" si="116"/>
        <v>Netherlands</v>
      </c>
      <c r="E1601" s="154" t="s">
        <v>647</v>
      </c>
      <c r="F1601" s="157">
        <v>184</v>
      </c>
      <c r="G1601" s="157" t="s">
        <v>648</v>
      </c>
      <c r="H1601" s="160">
        <v>4.7</v>
      </c>
      <c r="I1601" s="157">
        <v>2009</v>
      </c>
      <c r="J1601" s="157" t="s">
        <v>5</v>
      </c>
    </row>
    <row r="1602" spans="1:10">
      <c r="A1602" s="166" t="str">
        <f t="shared" si="112"/>
        <v>New Zealand, Employment and training</v>
      </c>
      <c r="B1602" s="154" t="str">
        <f t="shared" si="116"/>
        <v>NZ</v>
      </c>
      <c r="C1602" s="154" t="str">
        <f t="shared" si="116"/>
        <v>554</v>
      </c>
      <c r="D1602" s="155" t="str">
        <f t="shared" si="116"/>
        <v>New Zealand</v>
      </c>
      <c r="E1602" s="154" t="s">
        <v>647</v>
      </c>
      <c r="F1602" s="157">
        <v>174</v>
      </c>
      <c r="G1602" s="157" t="s">
        <v>648</v>
      </c>
      <c r="H1602" s="160">
        <v>6.2</v>
      </c>
      <c r="I1602" s="157">
        <v>2009</v>
      </c>
      <c r="J1602" s="157" t="s">
        <v>5</v>
      </c>
    </row>
    <row r="1603" spans="1:10">
      <c r="A1603" s="166" t="str">
        <f t="shared" si="112"/>
        <v>Switzerland, Employment and training</v>
      </c>
      <c r="B1603" s="154" t="str">
        <f t="shared" si="116"/>
        <v>CH</v>
      </c>
      <c r="C1603" s="154" t="str">
        <f t="shared" si="116"/>
        <v>756</v>
      </c>
      <c r="D1603" s="155" t="str">
        <f t="shared" si="116"/>
        <v>Switzerland</v>
      </c>
      <c r="E1603" s="154" t="s">
        <v>647</v>
      </c>
      <c r="F1603" s="157">
        <v>189</v>
      </c>
      <c r="G1603" s="157" t="s">
        <v>648</v>
      </c>
      <c r="H1603" s="160">
        <v>3.7</v>
      </c>
      <c r="I1603" s="157">
        <v>2009</v>
      </c>
      <c r="J1603" s="157" t="s">
        <v>5</v>
      </c>
    </row>
    <row r="1604" spans="1:10">
      <c r="A1604" s="166" t="str">
        <f t="shared" si="112"/>
        <v>Norway, Employment and training</v>
      </c>
      <c r="B1604" s="154" t="str">
        <f t="shared" si="116"/>
        <v>NO</v>
      </c>
      <c r="C1604" s="154" t="str">
        <f t="shared" si="116"/>
        <v>578</v>
      </c>
      <c r="D1604" s="155" t="str">
        <f t="shared" si="116"/>
        <v>Norway</v>
      </c>
      <c r="E1604" s="154" t="s">
        <v>647</v>
      </c>
      <c r="F1604" s="157">
        <v>196</v>
      </c>
      <c r="G1604" s="157" t="s">
        <v>648</v>
      </c>
      <c r="H1604" s="160">
        <v>3.1</v>
      </c>
      <c r="I1604" s="157">
        <v>2009</v>
      </c>
      <c r="J1604" s="157" t="s">
        <v>5</v>
      </c>
    </row>
    <row r="1605" spans="1:10">
      <c r="A1605" s="166" t="str">
        <f t="shared" si="112"/>
        <v>Somalia, Economic development</v>
      </c>
      <c r="B1605" s="154" t="str">
        <f t="shared" si="116"/>
        <v>SO</v>
      </c>
      <c r="C1605" s="154" t="str">
        <f t="shared" si="116"/>
        <v>706</v>
      </c>
      <c r="D1605" s="155" t="str">
        <f t="shared" si="116"/>
        <v>Somalia</v>
      </c>
      <c r="E1605" s="154" t="s">
        <v>784</v>
      </c>
      <c r="F1605" s="157">
        <v>1</v>
      </c>
      <c r="G1605" s="157" t="s">
        <v>1365</v>
      </c>
      <c r="H1605" s="161">
        <v>115</v>
      </c>
      <c r="I1605" s="157">
        <v>2010</v>
      </c>
      <c r="J1605" s="157" t="s">
        <v>5</v>
      </c>
    </row>
    <row r="1606" spans="1:10">
      <c r="A1606" s="166" t="str">
        <f t="shared" ref="A1606:A1669" si="117">D1606&amp;", "&amp;E1606</f>
        <v>Democratic Republic of the Congo, Economic development</v>
      </c>
      <c r="B1606" s="154" t="str">
        <f t="shared" si="116"/>
        <v>CD</v>
      </c>
      <c r="C1606" s="154" t="str">
        <f t="shared" si="116"/>
        <v>180</v>
      </c>
      <c r="D1606" s="155" t="str">
        <f t="shared" si="116"/>
        <v>Democratic Republic of the Congo</v>
      </c>
      <c r="E1606" s="154" t="s">
        <v>784</v>
      </c>
      <c r="F1606" s="157">
        <v>3</v>
      </c>
      <c r="G1606" s="157" t="s">
        <v>1365</v>
      </c>
      <c r="H1606" s="161">
        <v>201</v>
      </c>
      <c r="I1606" s="157">
        <v>2010</v>
      </c>
      <c r="J1606" s="157" t="s">
        <v>5</v>
      </c>
    </row>
    <row r="1607" spans="1:10">
      <c r="A1607" s="166" t="str">
        <f t="shared" si="117"/>
        <v>Eritrea, Economic development</v>
      </c>
      <c r="B1607" s="154" t="str">
        <f t="shared" si="116"/>
        <v>ER</v>
      </c>
      <c r="C1607" s="154" t="str">
        <f t="shared" si="116"/>
        <v>232</v>
      </c>
      <c r="D1607" s="155" t="str">
        <f t="shared" si="116"/>
        <v>Eritrea</v>
      </c>
      <c r="E1607" s="154" t="s">
        <v>784</v>
      </c>
      <c r="F1607" s="157">
        <v>12</v>
      </c>
      <c r="G1607" s="157" t="s">
        <v>1365</v>
      </c>
      <c r="H1607" s="161">
        <v>429</v>
      </c>
      <c r="I1607" s="157">
        <v>2010</v>
      </c>
      <c r="J1607" s="157" t="s">
        <v>5</v>
      </c>
    </row>
    <row r="1608" spans="1:10">
      <c r="A1608" s="166" t="str">
        <f t="shared" si="117"/>
        <v>Chad, Economic development</v>
      </c>
      <c r="B1608" s="154" t="str">
        <f t="shared" si="116"/>
        <v>TD</v>
      </c>
      <c r="C1608" s="154" t="str">
        <f t="shared" si="116"/>
        <v>148</v>
      </c>
      <c r="D1608" s="155" t="str">
        <f t="shared" si="116"/>
        <v>Chad</v>
      </c>
      <c r="E1608" s="154" t="s">
        <v>784</v>
      </c>
      <c r="F1608" s="157">
        <v>29</v>
      </c>
      <c r="G1608" s="157" t="s">
        <v>1365</v>
      </c>
      <c r="H1608" s="161">
        <v>727</v>
      </c>
      <c r="I1608" s="157">
        <v>2010</v>
      </c>
      <c r="J1608" s="157" t="s">
        <v>5</v>
      </c>
    </row>
    <row r="1609" spans="1:10">
      <c r="A1609" s="166" t="str">
        <f t="shared" si="117"/>
        <v>Burundi, Economic development</v>
      </c>
      <c r="B1609" s="154" t="str">
        <f t="shared" si="116"/>
        <v>BI</v>
      </c>
      <c r="C1609" s="154" t="str">
        <f t="shared" si="116"/>
        <v>108</v>
      </c>
      <c r="D1609" s="155" t="str">
        <f t="shared" si="116"/>
        <v>Burundi</v>
      </c>
      <c r="E1609" s="154" t="s">
        <v>784</v>
      </c>
      <c r="F1609" s="157">
        <v>2</v>
      </c>
      <c r="G1609" s="157" t="s">
        <v>1365</v>
      </c>
      <c r="H1609" s="161">
        <v>177</v>
      </c>
      <c r="I1609" s="157">
        <v>2010</v>
      </c>
      <c r="J1609" s="157" t="s">
        <v>5</v>
      </c>
    </row>
    <row r="1610" spans="1:10">
      <c r="A1610" s="166" t="str">
        <f t="shared" si="117"/>
        <v>Guinea-Bissau, Economic development</v>
      </c>
      <c r="B1610" s="154" t="str">
        <f t="shared" si="116"/>
        <v>GW</v>
      </c>
      <c r="C1610" s="154" t="str">
        <f t="shared" si="116"/>
        <v>624</v>
      </c>
      <c r="D1610" s="155" t="str">
        <f t="shared" si="116"/>
        <v>Guinea-Bissau</v>
      </c>
      <c r="E1610" s="154" t="s">
        <v>784</v>
      </c>
      <c r="F1610" s="157">
        <v>22</v>
      </c>
      <c r="G1610" s="157" t="s">
        <v>1365</v>
      </c>
      <c r="H1610" s="161">
        <v>539</v>
      </c>
      <c r="I1610" s="157">
        <v>2010</v>
      </c>
      <c r="J1610" s="157" t="s">
        <v>5</v>
      </c>
    </row>
    <row r="1611" spans="1:10">
      <c r="A1611" s="166" t="str">
        <f t="shared" si="117"/>
        <v>Central African Republic, Economic development</v>
      </c>
      <c r="B1611" s="154" t="str">
        <f t="shared" si="116"/>
        <v>CF</v>
      </c>
      <c r="C1611" s="154" t="str">
        <f t="shared" si="116"/>
        <v>140</v>
      </c>
      <c r="D1611" s="155" t="str">
        <f t="shared" si="116"/>
        <v>Central African Republic</v>
      </c>
      <c r="E1611" s="154" t="s">
        <v>784</v>
      </c>
      <c r="F1611" s="157">
        <v>13</v>
      </c>
      <c r="G1611" s="157" t="s">
        <v>1365</v>
      </c>
      <c r="H1611" s="161">
        <v>451</v>
      </c>
      <c r="I1611" s="157">
        <v>2010</v>
      </c>
      <c r="J1611" s="157" t="s">
        <v>5</v>
      </c>
    </row>
    <row r="1612" spans="1:10">
      <c r="A1612" s="166" t="str">
        <f t="shared" si="117"/>
        <v>Guinea, Economic development</v>
      </c>
      <c r="B1612" s="154" t="str">
        <f t="shared" si="116"/>
        <v>GN</v>
      </c>
      <c r="C1612" s="154" t="str">
        <f t="shared" si="116"/>
        <v>324</v>
      </c>
      <c r="D1612" s="155" t="str">
        <f t="shared" si="116"/>
        <v>Guinea</v>
      </c>
      <c r="E1612" s="154" t="s">
        <v>784</v>
      </c>
      <c r="F1612" s="157">
        <v>11</v>
      </c>
      <c r="G1612" s="157" t="s">
        <v>1365</v>
      </c>
      <c r="H1612" s="161">
        <v>427</v>
      </c>
      <c r="I1612" s="157">
        <v>2010</v>
      </c>
      <c r="J1612" s="157" t="s">
        <v>5</v>
      </c>
    </row>
    <row r="1613" spans="1:10">
      <c r="A1613" s="166" t="str">
        <f t="shared" si="117"/>
        <v>Yemen, Economic development</v>
      </c>
      <c r="B1613" s="154" t="str">
        <f t="shared" ref="B1613:D1628" si="118">B1413</f>
        <v>YE</v>
      </c>
      <c r="C1613" s="154" t="str">
        <f t="shared" si="118"/>
        <v>887</v>
      </c>
      <c r="D1613" s="155" t="str">
        <f t="shared" si="118"/>
        <v>Yemen</v>
      </c>
      <c r="E1613" s="154" t="s">
        <v>784</v>
      </c>
      <c r="F1613" s="157">
        <v>56</v>
      </c>
      <c r="G1613" s="157" t="s">
        <v>1365</v>
      </c>
      <c r="H1613" s="161">
        <v>1437</v>
      </c>
      <c r="I1613" s="157">
        <v>2010</v>
      </c>
      <c r="J1613" s="157" t="s">
        <v>5</v>
      </c>
    </row>
    <row r="1614" spans="1:10">
      <c r="A1614" s="166" t="str">
        <f t="shared" si="117"/>
        <v>Liberia, Economic development</v>
      </c>
      <c r="B1614" s="154" t="str">
        <f t="shared" si="118"/>
        <v>LR</v>
      </c>
      <c r="C1614" s="154" t="str">
        <f t="shared" si="118"/>
        <v>430</v>
      </c>
      <c r="D1614" s="155" t="str">
        <f t="shared" si="118"/>
        <v>Liberia</v>
      </c>
      <c r="E1614" s="154" t="s">
        <v>784</v>
      </c>
      <c r="F1614" s="157">
        <v>4</v>
      </c>
      <c r="G1614" s="157" t="s">
        <v>1365</v>
      </c>
      <c r="H1614" s="161">
        <v>219</v>
      </c>
      <c r="I1614" s="157">
        <v>2010</v>
      </c>
      <c r="J1614" s="157" t="s">
        <v>5</v>
      </c>
    </row>
    <row r="1615" spans="1:10">
      <c r="A1615" s="166" t="str">
        <f t="shared" si="117"/>
        <v>Mali, Economic development</v>
      </c>
      <c r="B1615" s="154" t="str">
        <f t="shared" si="118"/>
        <v>ML</v>
      </c>
      <c r="C1615" s="154" t="str">
        <f t="shared" si="118"/>
        <v>466</v>
      </c>
      <c r="D1615" s="155" t="str">
        <f t="shared" si="118"/>
        <v>Mali</v>
      </c>
      <c r="E1615" s="154" t="s">
        <v>784</v>
      </c>
      <c r="F1615" s="157">
        <v>25</v>
      </c>
      <c r="G1615" s="157" t="s">
        <v>1365</v>
      </c>
      <c r="H1615" s="161">
        <v>599</v>
      </c>
      <c r="I1615" s="157">
        <v>2010</v>
      </c>
      <c r="J1615" s="157" t="s">
        <v>5</v>
      </c>
    </row>
    <row r="1616" spans="1:10">
      <c r="A1616" s="166" t="str">
        <f t="shared" si="117"/>
        <v>Democratic People's Republic of Korea, Economic development</v>
      </c>
      <c r="B1616" s="154" t="str">
        <f t="shared" si="118"/>
        <v>KP</v>
      </c>
      <c r="C1616" s="154" t="str">
        <f t="shared" si="118"/>
        <v>408</v>
      </c>
      <c r="D1616" s="155" t="str">
        <f t="shared" si="118"/>
        <v>Democratic People's Republic of Korea</v>
      </c>
      <c r="E1616" s="154" t="s">
        <v>784</v>
      </c>
      <c r="F1616" s="157">
        <v>15</v>
      </c>
      <c r="G1616" s="157" t="s">
        <v>1365</v>
      </c>
      <c r="H1616" s="161">
        <v>504</v>
      </c>
      <c r="I1616" s="157">
        <v>2010</v>
      </c>
      <c r="J1616" s="157" t="s">
        <v>5</v>
      </c>
    </row>
    <row r="1617" spans="1:10">
      <c r="A1617" s="166" t="str">
        <f t="shared" si="117"/>
        <v>Afghanistan, Economic development</v>
      </c>
      <c r="B1617" s="154" t="str">
        <f t="shared" si="118"/>
        <v>AF</v>
      </c>
      <c r="C1617" s="154" t="str">
        <f t="shared" si="118"/>
        <v>004</v>
      </c>
      <c r="D1617" s="155" t="str">
        <f t="shared" si="118"/>
        <v>Afghanistan</v>
      </c>
      <c r="E1617" s="154" t="s">
        <v>784</v>
      </c>
      <c r="F1617" s="157">
        <v>14</v>
      </c>
      <c r="G1617" s="157" t="s">
        <v>1365</v>
      </c>
      <c r="H1617" s="161">
        <v>499</v>
      </c>
      <c r="I1617" s="157">
        <v>2010</v>
      </c>
      <c r="J1617" s="157" t="s">
        <v>5</v>
      </c>
    </row>
    <row r="1618" spans="1:10">
      <c r="A1618" s="166" t="str">
        <f t="shared" si="117"/>
        <v>Niger, Economic development</v>
      </c>
      <c r="B1618" s="154" t="str">
        <f t="shared" si="118"/>
        <v>NE</v>
      </c>
      <c r="C1618" s="154" t="str">
        <f t="shared" si="118"/>
        <v>562</v>
      </c>
      <c r="D1618" s="155" t="str">
        <f t="shared" si="118"/>
        <v>Niger</v>
      </c>
      <c r="E1618" s="154" t="s">
        <v>784</v>
      </c>
      <c r="F1618" s="157">
        <v>8</v>
      </c>
      <c r="G1618" s="157" t="s">
        <v>1365</v>
      </c>
      <c r="H1618" s="161">
        <v>358</v>
      </c>
      <c r="I1618" s="157">
        <v>2010</v>
      </c>
      <c r="J1618" s="157" t="s">
        <v>5</v>
      </c>
    </row>
    <row r="1619" spans="1:10">
      <c r="A1619" s="166" t="str">
        <f t="shared" si="117"/>
        <v>Madagascar, Economic development</v>
      </c>
      <c r="B1619" s="154" t="str">
        <f t="shared" si="118"/>
        <v>MG</v>
      </c>
      <c r="C1619" s="154" t="str">
        <f t="shared" si="118"/>
        <v>450</v>
      </c>
      <c r="D1619" s="155" t="str">
        <f t="shared" si="118"/>
        <v>Madagascar</v>
      </c>
      <c r="E1619" s="154" t="s">
        <v>784</v>
      </c>
      <c r="F1619" s="157">
        <v>10</v>
      </c>
      <c r="G1619" s="157" t="s">
        <v>1365</v>
      </c>
      <c r="H1619" s="161">
        <v>422</v>
      </c>
      <c r="I1619" s="157">
        <v>2010</v>
      </c>
      <c r="J1619" s="157" t="s">
        <v>5</v>
      </c>
    </row>
    <row r="1620" spans="1:10">
      <c r="A1620" s="166" t="str">
        <f t="shared" si="117"/>
        <v>Sierra Leone, Economic development</v>
      </c>
      <c r="B1620" s="154" t="str">
        <f t="shared" si="118"/>
        <v>SL</v>
      </c>
      <c r="C1620" s="154" t="str">
        <f t="shared" si="118"/>
        <v>694</v>
      </c>
      <c r="D1620" s="155" t="str">
        <f t="shared" si="118"/>
        <v>Sierra Leone</v>
      </c>
      <c r="E1620" s="154" t="s">
        <v>784</v>
      </c>
      <c r="F1620" s="157">
        <v>6</v>
      </c>
      <c r="G1620" s="157" t="s">
        <v>1365</v>
      </c>
      <c r="H1620" s="161">
        <v>352</v>
      </c>
      <c r="I1620" s="157">
        <v>2010</v>
      </c>
      <c r="J1620" s="157" t="s">
        <v>5</v>
      </c>
    </row>
    <row r="1621" spans="1:10">
      <c r="A1621" s="166" t="str">
        <f t="shared" si="117"/>
        <v>Sudan, Economic development</v>
      </c>
      <c r="B1621" s="154" t="str">
        <f t="shared" si="118"/>
        <v>SD</v>
      </c>
      <c r="C1621" s="154" t="str">
        <f t="shared" si="118"/>
        <v>729</v>
      </c>
      <c r="D1621" s="155" t="str">
        <f t="shared" si="118"/>
        <v>Sudan</v>
      </c>
      <c r="E1621" s="154" t="s">
        <v>784</v>
      </c>
      <c r="F1621" s="157">
        <v>60</v>
      </c>
      <c r="G1621" s="157" t="s">
        <v>1365</v>
      </c>
      <c r="H1621" s="161">
        <v>1825</v>
      </c>
      <c r="I1621" s="157">
        <v>2010</v>
      </c>
      <c r="J1621" s="157" t="s">
        <v>5</v>
      </c>
    </row>
    <row r="1622" spans="1:10">
      <c r="A1622" s="166" t="str">
        <f t="shared" si="117"/>
        <v>Ethiopia, Economic development</v>
      </c>
      <c r="B1622" s="154" t="str">
        <f t="shared" si="118"/>
        <v>ET</v>
      </c>
      <c r="C1622" s="154" t="str">
        <f t="shared" si="118"/>
        <v>231</v>
      </c>
      <c r="D1622" s="155" t="str">
        <f t="shared" si="118"/>
        <v>Ethiopia</v>
      </c>
      <c r="E1622" s="154" t="s">
        <v>784</v>
      </c>
      <c r="F1622" s="157">
        <v>5</v>
      </c>
      <c r="G1622" s="157" t="s">
        <v>1365</v>
      </c>
      <c r="H1622" s="161">
        <v>325</v>
      </c>
      <c r="I1622" s="157">
        <v>2010</v>
      </c>
      <c r="J1622" s="157" t="s">
        <v>5</v>
      </c>
    </row>
    <row r="1623" spans="1:10">
      <c r="A1623" s="166" t="str">
        <f t="shared" si="117"/>
        <v>Djibouti, Economic development</v>
      </c>
      <c r="B1623" s="154" t="str">
        <f t="shared" si="118"/>
        <v>DJ</v>
      </c>
      <c r="C1623" s="154" t="str">
        <f t="shared" si="118"/>
        <v>262</v>
      </c>
      <c r="D1623" s="155" t="str">
        <f t="shared" si="118"/>
        <v>Djibouti</v>
      </c>
      <c r="E1623" s="154" t="s">
        <v>784</v>
      </c>
      <c r="F1623" s="157">
        <v>50</v>
      </c>
      <c r="G1623" s="157" t="s">
        <v>1365</v>
      </c>
      <c r="H1623" s="161">
        <v>1283</v>
      </c>
      <c r="I1623" s="157">
        <v>2010</v>
      </c>
      <c r="J1623" s="157" t="s">
        <v>5</v>
      </c>
    </row>
    <row r="1624" spans="1:10">
      <c r="A1624" s="166" t="str">
        <f t="shared" si="117"/>
        <v>Gambia, Economic development</v>
      </c>
      <c r="B1624" s="154" t="str">
        <f t="shared" si="118"/>
        <v>GM</v>
      </c>
      <c r="C1624" s="154" t="str">
        <f t="shared" si="118"/>
        <v>270</v>
      </c>
      <c r="D1624" s="155" t="str">
        <f t="shared" si="118"/>
        <v>Gambia</v>
      </c>
      <c r="E1624" s="154" t="s">
        <v>784</v>
      </c>
      <c r="F1624" s="157">
        <v>24</v>
      </c>
      <c r="G1624" s="157" t="s">
        <v>1365</v>
      </c>
      <c r="H1624" s="161">
        <v>579</v>
      </c>
      <c r="I1624" s="157">
        <v>2010</v>
      </c>
      <c r="J1624" s="157" t="s">
        <v>5</v>
      </c>
    </row>
    <row r="1625" spans="1:10">
      <c r="A1625" s="166" t="str">
        <f t="shared" si="117"/>
        <v>Rwanda, Economic development</v>
      </c>
      <c r="B1625" s="154" t="str">
        <f t="shared" si="118"/>
        <v>RW</v>
      </c>
      <c r="C1625" s="154" t="str">
        <f t="shared" si="118"/>
        <v>646</v>
      </c>
      <c r="D1625" s="155" t="str">
        <f t="shared" si="118"/>
        <v>Rwanda</v>
      </c>
      <c r="E1625" s="154" t="s">
        <v>784</v>
      </c>
      <c r="F1625" s="157">
        <v>20</v>
      </c>
      <c r="G1625" s="157" t="s">
        <v>1365</v>
      </c>
      <c r="H1625" s="161">
        <v>532</v>
      </c>
      <c r="I1625" s="157">
        <v>2010</v>
      </c>
      <c r="J1625" s="157" t="s">
        <v>5</v>
      </c>
    </row>
    <row r="1626" spans="1:10">
      <c r="A1626" s="166" t="str">
        <f t="shared" si="117"/>
        <v>Zimbabwe, Economic development</v>
      </c>
      <c r="B1626" s="154" t="str">
        <f t="shared" si="118"/>
        <v>ZW</v>
      </c>
      <c r="C1626" s="154" t="str">
        <f t="shared" si="118"/>
        <v>716</v>
      </c>
      <c r="D1626" s="155" t="str">
        <f t="shared" si="118"/>
        <v>Zimbabwe</v>
      </c>
      <c r="E1626" s="154" t="s">
        <v>784</v>
      </c>
      <c r="F1626" s="157">
        <v>23</v>
      </c>
      <c r="G1626" s="157" t="s">
        <v>1365</v>
      </c>
      <c r="H1626" s="161">
        <v>573</v>
      </c>
      <c r="I1626" s="157">
        <v>2010</v>
      </c>
      <c r="J1626" s="157" t="s">
        <v>5</v>
      </c>
    </row>
    <row r="1627" spans="1:10">
      <c r="A1627" s="166" t="str">
        <f t="shared" si="117"/>
        <v>Mauritania, Economic development</v>
      </c>
      <c r="B1627" s="154" t="str">
        <f t="shared" si="118"/>
        <v>MR</v>
      </c>
      <c r="C1627" s="154" t="str">
        <f t="shared" si="118"/>
        <v>478</v>
      </c>
      <c r="D1627" s="155" t="str">
        <f t="shared" si="118"/>
        <v>Mauritania</v>
      </c>
      <c r="E1627" s="154" t="s">
        <v>784</v>
      </c>
      <c r="F1627" s="157">
        <v>42</v>
      </c>
      <c r="G1627" s="157" t="s">
        <v>1365</v>
      </c>
      <c r="H1627" s="161">
        <v>1131</v>
      </c>
      <c r="I1627" s="157">
        <v>2010</v>
      </c>
      <c r="J1627" s="157" t="s">
        <v>5</v>
      </c>
    </row>
    <row r="1628" spans="1:10">
      <c r="A1628" s="166" t="str">
        <f t="shared" si="117"/>
        <v>Timor-Leste, Economic development</v>
      </c>
      <c r="B1628" s="154" t="str">
        <f t="shared" si="118"/>
        <v>TL</v>
      </c>
      <c r="C1628" s="154" t="str">
        <f t="shared" si="118"/>
        <v>626</v>
      </c>
      <c r="D1628" s="155" t="str">
        <f t="shared" si="118"/>
        <v>Timor-Leste</v>
      </c>
      <c r="E1628" s="154" t="s">
        <v>784</v>
      </c>
      <c r="F1628" s="157">
        <v>28</v>
      </c>
      <c r="G1628" s="157" t="s">
        <v>1365</v>
      </c>
      <c r="H1628" s="161">
        <v>706</v>
      </c>
      <c r="I1628" s="157">
        <v>2010</v>
      </c>
      <c r="J1628" s="157" t="s">
        <v>5</v>
      </c>
    </row>
    <row r="1629" spans="1:10">
      <c r="A1629" s="166" t="str">
        <f t="shared" si="117"/>
        <v>Burkina Faso, Economic development</v>
      </c>
      <c r="B1629" s="154" t="str">
        <f t="shared" ref="B1629:D1644" si="119">B1429</f>
        <v>BF</v>
      </c>
      <c r="C1629" s="154" t="str">
        <f t="shared" si="119"/>
        <v>854</v>
      </c>
      <c r="D1629" s="155" t="str">
        <f t="shared" si="119"/>
        <v>Burkina Faso</v>
      </c>
      <c r="E1629" s="154" t="s">
        <v>784</v>
      </c>
      <c r="F1629" s="157">
        <v>18</v>
      </c>
      <c r="G1629" s="157" t="s">
        <v>1365</v>
      </c>
      <c r="H1629" s="161">
        <v>520</v>
      </c>
      <c r="I1629" s="157">
        <v>2010</v>
      </c>
      <c r="J1629" s="157" t="s">
        <v>5</v>
      </c>
    </row>
    <row r="1630" spans="1:10">
      <c r="A1630" s="166" t="str">
        <f t="shared" si="117"/>
        <v>Togo, Economic development</v>
      </c>
      <c r="B1630" s="154" t="str">
        <f t="shared" si="119"/>
        <v>TG</v>
      </c>
      <c r="C1630" s="154" t="str">
        <f t="shared" si="119"/>
        <v>768</v>
      </c>
      <c r="D1630" s="155" t="str">
        <f t="shared" si="119"/>
        <v>Togo</v>
      </c>
      <c r="E1630" s="154" t="s">
        <v>784</v>
      </c>
      <c r="F1630" s="157">
        <v>19</v>
      </c>
      <c r="G1630" s="157" t="s">
        <v>1365</v>
      </c>
      <c r="H1630" s="161">
        <v>525</v>
      </c>
      <c r="I1630" s="157">
        <v>2010</v>
      </c>
      <c r="J1630" s="157" t="s">
        <v>5</v>
      </c>
    </row>
    <row r="1631" spans="1:10">
      <c r="A1631" s="166" t="str">
        <f t="shared" si="117"/>
        <v>Mozambique, Economic development</v>
      </c>
      <c r="B1631" s="154" t="str">
        <f t="shared" si="119"/>
        <v>MZ</v>
      </c>
      <c r="C1631" s="154" t="str">
        <f t="shared" si="119"/>
        <v>508</v>
      </c>
      <c r="D1631" s="155" t="str">
        <f t="shared" si="119"/>
        <v>Mozambique</v>
      </c>
      <c r="E1631" s="154" t="s">
        <v>784</v>
      </c>
      <c r="F1631" s="157">
        <v>9</v>
      </c>
      <c r="G1631" s="157" t="s">
        <v>1365</v>
      </c>
      <c r="H1631" s="161">
        <v>408</v>
      </c>
      <c r="I1631" s="157">
        <v>2010</v>
      </c>
      <c r="J1631" s="157" t="s">
        <v>5</v>
      </c>
    </row>
    <row r="1632" spans="1:10">
      <c r="A1632" s="166" t="str">
        <f t="shared" si="117"/>
        <v>Haiti, Economic development</v>
      </c>
      <c r="B1632" s="154" t="str">
        <f t="shared" si="119"/>
        <v>HT</v>
      </c>
      <c r="C1632" s="154" t="str">
        <f t="shared" si="119"/>
        <v>332</v>
      </c>
      <c r="D1632" s="155" t="str">
        <f t="shared" si="119"/>
        <v>Haiti</v>
      </c>
      <c r="E1632" s="154" t="s">
        <v>784</v>
      </c>
      <c r="F1632" s="157">
        <v>26</v>
      </c>
      <c r="G1632" s="157" t="s">
        <v>1365</v>
      </c>
      <c r="H1632" s="161">
        <v>613</v>
      </c>
      <c r="I1632" s="157">
        <v>2010</v>
      </c>
      <c r="J1632" s="157" t="s">
        <v>5</v>
      </c>
    </row>
    <row r="1633" spans="1:10">
      <c r="A1633" s="166" t="str">
        <f t="shared" si="117"/>
        <v>Congo, Economic development</v>
      </c>
      <c r="B1633" s="154" t="str">
        <f t="shared" si="119"/>
        <v>CG</v>
      </c>
      <c r="C1633" s="154" t="str">
        <f t="shared" si="119"/>
        <v>178</v>
      </c>
      <c r="D1633" s="155" t="str">
        <f t="shared" si="119"/>
        <v>Congo</v>
      </c>
      <c r="E1633" s="154" t="s">
        <v>784</v>
      </c>
      <c r="F1633" s="157">
        <v>68</v>
      </c>
      <c r="G1633" s="157" t="s">
        <v>1365</v>
      </c>
      <c r="H1633" s="161">
        <v>2665</v>
      </c>
      <c r="I1633" s="157">
        <v>2010</v>
      </c>
      <c r="J1633" s="157" t="s">
        <v>5</v>
      </c>
    </row>
    <row r="1634" spans="1:10">
      <c r="A1634" s="166" t="str">
        <f t="shared" si="117"/>
        <v>Comoros, Economic development</v>
      </c>
      <c r="B1634" s="154" t="str">
        <f t="shared" si="119"/>
        <v>KM</v>
      </c>
      <c r="C1634" s="154" t="str">
        <f t="shared" si="119"/>
        <v>174</v>
      </c>
      <c r="D1634" s="155" t="str">
        <f t="shared" si="119"/>
        <v>Comoros</v>
      </c>
      <c r="E1634" s="154" t="s">
        <v>784</v>
      </c>
      <c r="F1634" s="157">
        <v>30</v>
      </c>
      <c r="G1634" s="157" t="s">
        <v>1365</v>
      </c>
      <c r="H1634" s="161">
        <v>737</v>
      </c>
      <c r="I1634" s="157">
        <v>2010</v>
      </c>
      <c r="J1634" s="157" t="s">
        <v>5</v>
      </c>
    </row>
    <row r="1635" spans="1:10">
      <c r="A1635" s="166" t="str">
        <f t="shared" si="117"/>
        <v>Cameroon, Economic development</v>
      </c>
      <c r="B1635" s="154" t="str">
        <f t="shared" si="119"/>
        <v>CM</v>
      </c>
      <c r="C1635" s="154" t="str">
        <f t="shared" si="119"/>
        <v>120</v>
      </c>
      <c r="D1635" s="155" t="str">
        <f t="shared" si="119"/>
        <v>Cameroon</v>
      </c>
      <c r="E1635" s="154" t="s">
        <v>784</v>
      </c>
      <c r="F1635" s="157">
        <v>47</v>
      </c>
      <c r="G1635" s="157" t="s">
        <v>1365</v>
      </c>
      <c r="H1635" s="161">
        <v>1207</v>
      </c>
      <c r="I1635" s="157">
        <v>2010</v>
      </c>
      <c r="J1635" s="157" t="s">
        <v>5</v>
      </c>
    </row>
    <row r="1636" spans="1:10">
      <c r="A1636" s="166" t="str">
        <f t="shared" si="117"/>
        <v>Sao Tome and Principe, Economic development</v>
      </c>
      <c r="B1636" s="154" t="str">
        <f t="shared" si="119"/>
        <v>ST</v>
      </c>
      <c r="C1636" s="154" t="str">
        <f t="shared" si="119"/>
        <v>678</v>
      </c>
      <c r="D1636" s="155" t="str">
        <f t="shared" si="119"/>
        <v>Sao Tome and Principe</v>
      </c>
      <c r="E1636" s="154" t="s">
        <v>784</v>
      </c>
      <c r="F1636" s="157">
        <v>50</v>
      </c>
      <c r="G1636" s="157" t="s">
        <v>1365</v>
      </c>
      <c r="H1636" s="161">
        <v>1283</v>
      </c>
      <c r="I1636" s="157">
        <v>2010</v>
      </c>
      <c r="J1636" s="157" t="s">
        <v>5</v>
      </c>
    </row>
    <row r="1637" spans="1:10">
      <c r="A1637" s="166" t="str">
        <f t="shared" si="117"/>
        <v>Iraq, Economic development</v>
      </c>
      <c r="B1637" s="154" t="str">
        <f t="shared" si="119"/>
        <v>IQ</v>
      </c>
      <c r="C1637" s="154" t="str">
        <f t="shared" si="119"/>
        <v>368</v>
      </c>
      <c r="D1637" s="155" t="str">
        <f t="shared" si="119"/>
        <v>Iraq</v>
      </c>
      <c r="E1637" s="154" t="s">
        <v>784</v>
      </c>
      <c r="F1637" s="157">
        <v>37</v>
      </c>
      <c r="G1637" s="157" t="s">
        <v>1365</v>
      </c>
      <c r="H1637" s="161">
        <v>889</v>
      </c>
      <c r="I1637" s="157">
        <v>2010</v>
      </c>
      <c r="J1637" s="157" t="s">
        <v>5</v>
      </c>
    </row>
    <row r="1638" spans="1:10">
      <c r="A1638" s="166" t="str">
        <f t="shared" si="117"/>
        <v>Cambodia, Economic development</v>
      </c>
      <c r="B1638" s="154" t="str">
        <f t="shared" si="119"/>
        <v>KH</v>
      </c>
      <c r="C1638" s="154" t="str">
        <f t="shared" si="119"/>
        <v>116</v>
      </c>
      <c r="D1638" s="155" t="str">
        <f t="shared" si="119"/>
        <v>Cambodia</v>
      </c>
      <c r="E1638" s="154" t="s">
        <v>784</v>
      </c>
      <c r="F1638" s="157">
        <v>32</v>
      </c>
      <c r="G1638" s="157" t="s">
        <v>1365</v>
      </c>
      <c r="H1638" s="161">
        <v>797</v>
      </c>
      <c r="I1638" s="157">
        <v>2010</v>
      </c>
      <c r="J1638" s="157" t="s">
        <v>5</v>
      </c>
    </row>
    <row r="1639" spans="1:10">
      <c r="A1639" s="166" t="str">
        <f t="shared" si="117"/>
        <v>Myanmar, Economic development</v>
      </c>
      <c r="B1639" s="154" t="str">
        <f t="shared" si="119"/>
        <v>MM</v>
      </c>
      <c r="C1639" s="154" t="str">
        <f t="shared" si="119"/>
        <v>104</v>
      </c>
      <c r="D1639" s="155" t="str">
        <f t="shared" si="119"/>
        <v>Myanmar</v>
      </c>
      <c r="E1639" s="154" t="s">
        <v>784</v>
      </c>
      <c r="F1639" s="157">
        <v>36</v>
      </c>
      <c r="G1639" s="157" t="s">
        <v>1365</v>
      </c>
      <c r="H1639" s="161">
        <v>876</v>
      </c>
      <c r="I1639" s="157">
        <v>2010</v>
      </c>
      <c r="J1639" s="157" t="s">
        <v>5</v>
      </c>
    </row>
    <row r="1640" spans="1:10">
      <c r="A1640" s="166" t="str">
        <f t="shared" si="117"/>
        <v>Lao People's Democratic Republic, Economic development</v>
      </c>
      <c r="B1640" s="154" t="str">
        <f t="shared" si="119"/>
        <v>LA</v>
      </c>
      <c r="C1640" s="154" t="str">
        <f t="shared" si="119"/>
        <v>418</v>
      </c>
      <c r="D1640" s="155" t="str">
        <f t="shared" si="119"/>
        <v>Lao People's Democratic Republic</v>
      </c>
      <c r="E1640" s="154" t="s">
        <v>784</v>
      </c>
      <c r="F1640" s="157">
        <v>41</v>
      </c>
      <c r="G1640" s="157" t="s">
        <v>1365</v>
      </c>
      <c r="H1640" s="161">
        <v>1048</v>
      </c>
      <c r="I1640" s="157">
        <v>2010</v>
      </c>
      <c r="J1640" s="157" t="s">
        <v>5</v>
      </c>
    </row>
    <row r="1641" spans="1:10">
      <c r="A1641" s="166" t="str">
        <f t="shared" si="117"/>
        <v>Cote d'Ivoire, Economic development</v>
      </c>
      <c r="B1641" s="154" t="str">
        <f t="shared" si="119"/>
        <v>CI</v>
      </c>
      <c r="C1641" s="154" t="str">
        <f t="shared" si="119"/>
        <v>384</v>
      </c>
      <c r="D1641" s="155" t="str">
        <f t="shared" si="119"/>
        <v>Cote d'Ivoire</v>
      </c>
      <c r="E1641" s="154" t="s">
        <v>784</v>
      </c>
      <c r="F1641" s="157">
        <v>44</v>
      </c>
      <c r="G1641" s="157" t="s">
        <v>1365</v>
      </c>
      <c r="H1641" s="161">
        <v>1154</v>
      </c>
      <c r="I1641" s="157">
        <v>2010</v>
      </c>
      <c r="J1641" s="157" t="s">
        <v>5</v>
      </c>
    </row>
    <row r="1642" spans="1:10">
      <c r="A1642" s="166" t="str">
        <f t="shared" si="117"/>
        <v>Malawi, Economic development</v>
      </c>
      <c r="B1642" s="154" t="str">
        <f t="shared" si="119"/>
        <v>MW</v>
      </c>
      <c r="C1642" s="154" t="str">
        <f t="shared" si="119"/>
        <v>454</v>
      </c>
      <c r="D1642" s="155" t="str">
        <f t="shared" si="119"/>
        <v>Malawi</v>
      </c>
      <c r="E1642" s="154" t="s">
        <v>784</v>
      </c>
      <c r="F1642" s="157">
        <v>7</v>
      </c>
      <c r="G1642" s="157" t="s">
        <v>1365</v>
      </c>
      <c r="H1642" s="161">
        <v>357</v>
      </c>
      <c r="I1642" s="157">
        <v>2010</v>
      </c>
      <c r="J1642" s="157" t="s">
        <v>5</v>
      </c>
    </row>
    <row r="1643" spans="1:10">
      <c r="A1643" s="166" t="str">
        <f t="shared" si="117"/>
        <v>Angola, Economic development</v>
      </c>
      <c r="B1643" s="154" t="str">
        <f t="shared" si="119"/>
        <v>AO</v>
      </c>
      <c r="C1643" s="154" t="str">
        <f t="shared" si="119"/>
        <v>024</v>
      </c>
      <c r="D1643" s="155" t="str">
        <f t="shared" si="119"/>
        <v>Angola</v>
      </c>
      <c r="E1643" s="154" t="s">
        <v>784</v>
      </c>
      <c r="F1643" s="157">
        <v>91</v>
      </c>
      <c r="G1643" s="157" t="s">
        <v>1365</v>
      </c>
      <c r="H1643" s="161">
        <v>4322</v>
      </c>
      <c r="I1643" s="157">
        <v>2010</v>
      </c>
      <c r="J1643" s="157" t="s">
        <v>5</v>
      </c>
    </row>
    <row r="1644" spans="1:10">
      <c r="A1644" s="166" t="str">
        <f t="shared" si="117"/>
        <v>Nigeria, Economic development</v>
      </c>
      <c r="B1644" s="154" t="str">
        <f t="shared" si="119"/>
        <v>NG</v>
      </c>
      <c r="C1644" s="154" t="str">
        <f t="shared" si="119"/>
        <v>566</v>
      </c>
      <c r="D1644" s="155" t="str">
        <f t="shared" si="119"/>
        <v>Nigeria</v>
      </c>
      <c r="E1644" s="154" t="s">
        <v>784</v>
      </c>
      <c r="F1644" s="157">
        <v>49</v>
      </c>
      <c r="G1644" s="157" t="s">
        <v>1365</v>
      </c>
      <c r="H1644" s="161">
        <v>1240</v>
      </c>
      <c r="I1644" s="157">
        <v>2010</v>
      </c>
      <c r="J1644" s="157" t="s">
        <v>5</v>
      </c>
    </row>
    <row r="1645" spans="1:10">
      <c r="A1645" s="166" t="str">
        <f t="shared" si="117"/>
        <v>Lesotho, Economic development</v>
      </c>
      <c r="B1645" s="154" t="str">
        <f t="shared" ref="B1645:D1660" si="120">B1445</f>
        <v>LS</v>
      </c>
      <c r="C1645" s="154" t="str">
        <f t="shared" si="120"/>
        <v>426</v>
      </c>
      <c r="D1645" s="155" t="str">
        <f t="shared" si="120"/>
        <v>Lesotho</v>
      </c>
      <c r="E1645" s="154" t="s">
        <v>784</v>
      </c>
      <c r="F1645" s="157">
        <v>38</v>
      </c>
      <c r="G1645" s="157" t="s">
        <v>1365</v>
      </c>
      <c r="H1645" s="161">
        <v>981</v>
      </c>
      <c r="I1645" s="157">
        <v>2010</v>
      </c>
      <c r="J1645" s="157" t="s">
        <v>5</v>
      </c>
    </row>
    <row r="1646" spans="1:10">
      <c r="A1646" s="166" t="str">
        <f t="shared" si="117"/>
        <v>Benin, Economic development</v>
      </c>
      <c r="B1646" s="154" t="str">
        <f t="shared" si="120"/>
        <v>BJ</v>
      </c>
      <c r="C1646" s="154" t="str">
        <f t="shared" si="120"/>
        <v>204</v>
      </c>
      <c r="D1646" s="155" t="str">
        <f t="shared" si="120"/>
        <v>Benin</v>
      </c>
      <c r="E1646" s="154" t="s">
        <v>784</v>
      </c>
      <c r="F1646" s="157">
        <v>31</v>
      </c>
      <c r="G1646" s="157" t="s">
        <v>1365</v>
      </c>
      <c r="H1646" s="161">
        <v>741</v>
      </c>
      <c r="I1646" s="157">
        <v>2010</v>
      </c>
      <c r="J1646" s="157" t="s">
        <v>5</v>
      </c>
    </row>
    <row r="1647" spans="1:10">
      <c r="A1647" s="166" t="str">
        <f t="shared" si="117"/>
        <v>Swaziland, Economic development</v>
      </c>
      <c r="B1647" s="154" t="str">
        <f t="shared" si="120"/>
        <v>SZ</v>
      </c>
      <c r="C1647" s="154" t="str">
        <f t="shared" si="120"/>
        <v>748</v>
      </c>
      <c r="D1647" s="155" t="str">
        <f t="shared" si="120"/>
        <v>Swaziland</v>
      </c>
      <c r="E1647" s="154" t="s">
        <v>784</v>
      </c>
      <c r="F1647" s="157">
        <v>83</v>
      </c>
      <c r="G1647" s="157" t="s">
        <v>1365</v>
      </c>
      <c r="H1647" s="161">
        <v>3311</v>
      </c>
      <c r="I1647" s="157">
        <v>2010</v>
      </c>
      <c r="J1647" s="157" t="s">
        <v>5</v>
      </c>
    </row>
    <row r="1648" spans="1:10">
      <c r="A1648" s="166" t="str">
        <f t="shared" si="117"/>
        <v>Uganda, Economic development</v>
      </c>
      <c r="B1648" s="154" t="str">
        <f t="shared" si="120"/>
        <v>UG</v>
      </c>
      <c r="C1648" s="154" t="str">
        <f t="shared" si="120"/>
        <v>800</v>
      </c>
      <c r="D1648" s="155" t="str">
        <f t="shared" si="120"/>
        <v>Uganda</v>
      </c>
      <c r="E1648" s="154" t="s">
        <v>784</v>
      </c>
      <c r="F1648" s="157">
        <v>16</v>
      </c>
      <c r="G1648" s="157" t="s">
        <v>1365</v>
      </c>
      <c r="H1648" s="161">
        <v>509</v>
      </c>
      <c r="I1648" s="157">
        <v>2010</v>
      </c>
      <c r="J1648" s="157" t="s">
        <v>5</v>
      </c>
    </row>
    <row r="1649" spans="1:10">
      <c r="A1649" s="166" t="str">
        <f t="shared" si="117"/>
        <v>Tajikistan, Economic development</v>
      </c>
      <c r="B1649" s="154" t="str">
        <f t="shared" si="120"/>
        <v>TJ</v>
      </c>
      <c r="C1649" s="154" t="str">
        <f t="shared" si="120"/>
        <v>762</v>
      </c>
      <c r="D1649" s="155" t="str">
        <f t="shared" si="120"/>
        <v>Tajikistan</v>
      </c>
      <c r="E1649" s="154" t="s">
        <v>784</v>
      </c>
      <c r="F1649" s="157">
        <v>34</v>
      </c>
      <c r="G1649" s="157" t="s">
        <v>1365</v>
      </c>
      <c r="H1649" s="161">
        <v>816</v>
      </c>
      <c r="I1649" s="157">
        <v>2010</v>
      </c>
      <c r="J1649" s="157" t="s">
        <v>5</v>
      </c>
    </row>
    <row r="1650" spans="1:10">
      <c r="A1650" s="166" t="str">
        <f t="shared" si="117"/>
        <v>Solomon Islands, Economic development</v>
      </c>
      <c r="B1650" s="154" t="str">
        <f t="shared" si="120"/>
        <v>SB</v>
      </c>
      <c r="C1650" s="154" t="str">
        <f t="shared" si="120"/>
        <v>090</v>
      </c>
      <c r="D1650" s="155" t="str">
        <f t="shared" si="120"/>
        <v>Solomon Islands</v>
      </c>
      <c r="E1650" s="154" t="s">
        <v>784</v>
      </c>
      <c r="F1650" s="157">
        <v>46</v>
      </c>
      <c r="G1650" s="157" t="s">
        <v>1365</v>
      </c>
      <c r="H1650" s="161">
        <v>1193</v>
      </c>
      <c r="I1650" s="157">
        <v>2010</v>
      </c>
      <c r="J1650" s="157" t="s">
        <v>5</v>
      </c>
    </row>
    <row r="1651" spans="1:10">
      <c r="A1651" s="166" t="str">
        <f t="shared" si="117"/>
        <v>Papua New Guinea, Economic development</v>
      </c>
      <c r="B1651" s="154" t="str">
        <f t="shared" si="120"/>
        <v>PG</v>
      </c>
      <c r="C1651" s="154" t="str">
        <f t="shared" si="120"/>
        <v>598</v>
      </c>
      <c r="D1651" s="155" t="str">
        <f t="shared" si="120"/>
        <v>Papua New Guinea</v>
      </c>
      <c r="E1651" s="154" t="s">
        <v>784</v>
      </c>
      <c r="F1651" s="157">
        <v>55</v>
      </c>
      <c r="G1651" s="157" t="s">
        <v>1365</v>
      </c>
      <c r="H1651" s="161">
        <v>1428</v>
      </c>
      <c r="I1651" s="157">
        <v>2010</v>
      </c>
      <c r="J1651" s="157" t="s">
        <v>5</v>
      </c>
    </row>
    <row r="1652" spans="1:10">
      <c r="A1652" s="166" t="str">
        <f t="shared" si="117"/>
        <v>Senegal, Economic development</v>
      </c>
      <c r="B1652" s="154" t="str">
        <f t="shared" si="120"/>
        <v>SN</v>
      </c>
      <c r="C1652" s="154" t="str">
        <f t="shared" si="120"/>
        <v>686</v>
      </c>
      <c r="D1652" s="155" t="str">
        <f t="shared" si="120"/>
        <v>Senegal</v>
      </c>
      <c r="E1652" s="154" t="s">
        <v>784</v>
      </c>
      <c r="F1652" s="157">
        <v>40</v>
      </c>
      <c r="G1652" s="157" t="s">
        <v>1365</v>
      </c>
      <c r="H1652" s="161">
        <v>1033</v>
      </c>
      <c r="I1652" s="157">
        <v>2010</v>
      </c>
      <c r="J1652" s="157" t="s">
        <v>5</v>
      </c>
    </row>
    <row r="1653" spans="1:10">
      <c r="A1653" s="166" t="str">
        <f t="shared" si="117"/>
        <v>United Republic of Tanzania, Economic development</v>
      </c>
      <c r="B1653" s="154" t="str">
        <f t="shared" si="120"/>
        <v>TZ</v>
      </c>
      <c r="C1653" s="154">
        <f t="shared" si="120"/>
        <v>834</v>
      </c>
      <c r="D1653" s="155" t="str">
        <f t="shared" si="120"/>
        <v>United Republic of Tanzania</v>
      </c>
      <c r="E1653" s="154" t="s">
        <v>784</v>
      </c>
      <c r="F1653" s="157">
        <v>17</v>
      </c>
      <c r="G1653" s="157" t="s">
        <v>1365</v>
      </c>
      <c r="H1653" s="161">
        <v>516</v>
      </c>
      <c r="I1653" s="157">
        <v>2010</v>
      </c>
      <c r="J1653" s="157" t="s">
        <v>5</v>
      </c>
    </row>
    <row r="1654" spans="1:10">
      <c r="A1654" s="166" t="str">
        <f t="shared" si="117"/>
        <v>India, Economic development</v>
      </c>
      <c r="B1654" s="154" t="str">
        <f t="shared" si="120"/>
        <v>IN</v>
      </c>
      <c r="C1654" s="154" t="str">
        <f t="shared" si="120"/>
        <v>356</v>
      </c>
      <c r="D1654" s="155" t="str">
        <f t="shared" si="120"/>
        <v>India</v>
      </c>
      <c r="E1654" s="154" t="s">
        <v>784</v>
      </c>
      <c r="F1654" s="157">
        <v>53</v>
      </c>
      <c r="G1654" s="157" t="s">
        <v>1365</v>
      </c>
      <c r="H1654" s="161">
        <v>1406</v>
      </c>
      <c r="I1654" s="157">
        <v>2010</v>
      </c>
      <c r="J1654" s="157" t="s">
        <v>5</v>
      </c>
    </row>
    <row r="1655" spans="1:10">
      <c r="A1655" s="166" t="str">
        <f t="shared" si="117"/>
        <v>Bhutan, Economic development</v>
      </c>
      <c r="B1655" s="154" t="str">
        <f t="shared" si="120"/>
        <v>BT</v>
      </c>
      <c r="C1655" s="154" t="str">
        <f t="shared" si="120"/>
        <v>064</v>
      </c>
      <c r="D1655" s="155" t="str">
        <f t="shared" si="120"/>
        <v>Bhutan</v>
      </c>
      <c r="E1655" s="154" t="s">
        <v>784</v>
      </c>
      <c r="F1655" s="157">
        <v>63</v>
      </c>
      <c r="G1655" s="157" t="s">
        <v>1365</v>
      </c>
      <c r="H1655" s="161">
        <v>2047</v>
      </c>
      <c r="I1655" s="157">
        <v>2010</v>
      </c>
      <c r="J1655" s="157" t="s">
        <v>5</v>
      </c>
    </row>
    <row r="1656" spans="1:10">
      <c r="A1656" s="166" t="str">
        <f t="shared" si="117"/>
        <v>Nepal, Economic development</v>
      </c>
      <c r="B1656" s="154" t="str">
        <f t="shared" si="120"/>
        <v>NP</v>
      </c>
      <c r="C1656" s="154" t="str">
        <f t="shared" si="120"/>
        <v>524</v>
      </c>
      <c r="D1656" s="155" t="str">
        <f t="shared" si="120"/>
        <v>Nepal</v>
      </c>
      <c r="E1656" s="154" t="s">
        <v>784</v>
      </c>
      <c r="F1656" s="157">
        <v>21</v>
      </c>
      <c r="G1656" s="157" t="s">
        <v>1365</v>
      </c>
      <c r="H1656" s="161">
        <v>535</v>
      </c>
      <c r="I1656" s="157">
        <v>2010</v>
      </c>
      <c r="J1656" s="157" t="s">
        <v>5</v>
      </c>
    </row>
    <row r="1657" spans="1:10">
      <c r="A1657" s="166" t="str">
        <f t="shared" si="117"/>
        <v>Bangladesh, Economic development</v>
      </c>
      <c r="B1657" s="154" t="str">
        <f t="shared" si="120"/>
        <v>BD</v>
      </c>
      <c r="C1657" s="154" t="str">
        <f t="shared" si="120"/>
        <v>050</v>
      </c>
      <c r="D1657" s="155" t="str">
        <f t="shared" si="120"/>
        <v>Bangladesh</v>
      </c>
      <c r="E1657" s="154" t="s">
        <v>784</v>
      </c>
      <c r="F1657" s="157">
        <v>27</v>
      </c>
      <c r="G1657" s="157" t="s">
        <v>1365</v>
      </c>
      <c r="H1657" s="161">
        <v>670</v>
      </c>
      <c r="I1657" s="157">
        <v>2010</v>
      </c>
      <c r="J1657" s="157" t="s">
        <v>5</v>
      </c>
    </row>
    <row r="1658" spans="1:10">
      <c r="A1658" s="166" t="str">
        <f t="shared" si="117"/>
        <v>Occupied Palestinian Territory, Economic development</v>
      </c>
      <c r="B1658" s="154" t="str">
        <f t="shared" si="120"/>
        <v>PS</v>
      </c>
      <c r="C1658" s="154" t="str">
        <f t="shared" si="120"/>
        <v>275</v>
      </c>
      <c r="D1658" s="155" t="str">
        <f t="shared" si="120"/>
        <v>Occupied Palestinian Territory</v>
      </c>
      <c r="E1658" s="154" t="s">
        <v>784</v>
      </c>
      <c r="F1658" s="157">
        <v>59</v>
      </c>
      <c r="G1658" s="157" t="s">
        <v>1365</v>
      </c>
      <c r="H1658" s="161">
        <v>1820</v>
      </c>
      <c r="I1658" s="157">
        <v>2010</v>
      </c>
      <c r="J1658" s="157" t="s">
        <v>5</v>
      </c>
    </row>
    <row r="1659" spans="1:10">
      <c r="A1659" s="166" t="str">
        <f t="shared" si="117"/>
        <v>Kenya, Economic development</v>
      </c>
      <c r="B1659" s="154" t="str">
        <f t="shared" si="120"/>
        <v>KE</v>
      </c>
      <c r="C1659" s="154" t="str">
        <f t="shared" si="120"/>
        <v>404</v>
      </c>
      <c r="D1659" s="155" t="str">
        <f t="shared" si="120"/>
        <v>Kenya</v>
      </c>
      <c r="E1659" s="154" t="s">
        <v>784</v>
      </c>
      <c r="F1659" s="157">
        <v>33</v>
      </c>
      <c r="G1659" s="157" t="s">
        <v>1365</v>
      </c>
      <c r="H1659" s="161">
        <v>802</v>
      </c>
      <c r="I1659" s="157">
        <v>2010</v>
      </c>
      <c r="J1659" s="157" t="s">
        <v>5</v>
      </c>
    </row>
    <row r="1660" spans="1:10">
      <c r="A1660" s="166" t="str">
        <f t="shared" si="117"/>
        <v>Uzbekistan, Economic development</v>
      </c>
      <c r="B1660" s="154" t="str">
        <f t="shared" si="120"/>
        <v>UZ</v>
      </c>
      <c r="C1660" s="154" t="str">
        <f t="shared" si="120"/>
        <v>860</v>
      </c>
      <c r="D1660" s="155" t="str">
        <f t="shared" si="120"/>
        <v>Uzbekistan</v>
      </c>
      <c r="E1660" s="154" t="s">
        <v>784</v>
      </c>
      <c r="F1660" s="157">
        <v>54</v>
      </c>
      <c r="G1660" s="157" t="s">
        <v>1365</v>
      </c>
      <c r="H1660" s="161">
        <v>1427</v>
      </c>
      <c r="I1660" s="157">
        <v>2010</v>
      </c>
      <c r="J1660" s="157" t="s">
        <v>5</v>
      </c>
    </row>
    <row r="1661" spans="1:10">
      <c r="A1661" s="166" t="str">
        <f t="shared" si="117"/>
        <v>Syrian Arab Republic, Economic development</v>
      </c>
      <c r="B1661" s="154" t="str">
        <f t="shared" ref="B1661:D1676" si="121">B1461</f>
        <v>SY</v>
      </c>
      <c r="C1661" s="154" t="str">
        <f t="shared" si="121"/>
        <v>760</v>
      </c>
      <c r="D1661" s="155" t="str">
        <f t="shared" si="121"/>
        <v>Syrian Arab Republic</v>
      </c>
      <c r="E1661" s="154" t="s">
        <v>784</v>
      </c>
      <c r="F1661" s="157">
        <v>74</v>
      </c>
      <c r="G1661" s="157" t="s">
        <v>1365</v>
      </c>
      <c r="H1661" s="161">
        <v>2931</v>
      </c>
      <c r="I1661" s="157">
        <v>2010</v>
      </c>
      <c r="J1661" s="157" t="s">
        <v>5</v>
      </c>
    </row>
    <row r="1662" spans="1:10">
      <c r="A1662" s="166" t="str">
        <f t="shared" si="117"/>
        <v>Viet Nam, Economic development</v>
      </c>
      <c r="B1662" s="154" t="str">
        <f t="shared" si="121"/>
        <v>VN</v>
      </c>
      <c r="C1662" s="154" t="str">
        <f t="shared" si="121"/>
        <v>704</v>
      </c>
      <c r="D1662" s="155" t="str">
        <f t="shared" si="121"/>
        <v>Viet Nam</v>
      </c>
      <c r="E1662" s="154" t="s">
        <v>784</v>
      </c>
      <c r="F1662" s="157">
        <v>45</v>
      </c>
      <c r="G1662" s="157" t="s">
        <v>1365</v>
      </c>
      <c r="H1662" s="161">
        <v>1183</v>
      </c>
      <c r="I1662" s="157">
        <v>2010</v>
      </c>
      <c r="J1662" s="157" t="s">
        <v>5</v>
      </c>
    </row>
    <row r="1663" spans="1:10">
      <c r="A1663" s="166" t="str">
        <f t="shared" si="117"/>
        <v>Kiribati, Economic development</v>
      </c>
      <c r="B1663" s="154" t="str">
        <f t="shared" si="121"/>
        <v>KI</v>
      </c>
      <c r="C1663" s="154" t="str">
        <f t="shared" si="121"/>
        <v>296</v>
      </c>
      <c r="D1663" s="155" t="str">
        <f t="shared" si="121"/>
        <v>Kiribati</v>
      </c>
      <c r="E1663" s="154" t="s">
        <v>784</v>
      </c>
      <c r="F1663" s="157">
        <v>57</v>
      </c>
      <c r="G1663" s="157" t="s">
        <v>1365</v>
      </c>
      <c r="H1663" s="161">
        <v>1468</v>
      </c>
      <c r="I1663" s="157">
        <v>2010</v>
      </c>
      <c r="J1663" s="157" t="s">
        <v>5</v>
      </c>
    </row>
    <row r="1664" spans="1:10">
      <c r="A1664" s="166" t="str">
        <f t="shared" si="117"/>
        <v>Algeria, Economic development</v>
      </c>
      <c r="B1664" s="154" t="str">
        <f t="shared" si="121"/>
        <v>DZ</v>
      </c>
      <c r="C1664" s="154" t="str">
        <f t="shared" si="121"/>
        <v>012</v>
      </c>
      <c r="D1664" s="155" t="str">
        <f t="shared" si="121"/>
        <v>Algeria</v>
      </c>
      <c r="E1664" s="154" t="s">
        <v>784</v>
      </c>
      <c r="F1664" s="157">
        <v>95</v>
      </c>
      <c r="G1664" s="157" t="s">
        <v>1365</v>
      </c>
      <c r="H1664" s="161">
        <v>4473</v>
      </c>
      <c r="I1664" s="157">
        <v>2010</v>
      </c>
      <c r="J1664" s="157" t="s">
        <v>5</v>
      </c>
    </row>
    <row r="1665" spans="1:10">
      <c r="A1665" s="166" t="str">
        <f t="shared" si="117"/>
        <v>Equatorial Guinea, Economic development</v>
      </c>
      <c r="B1665" s="154" t="str">
        <f t="shared" si="121"/>
        <v>GQ</v>
      </c>
      <c r="C1665" s="154" t="str">
        <f t="shared" si="121"/>
        <v>226</v>
      </c>
      <c r="D1665" s="155" t="str">
        <f t="shared" si="121"/>
        <v>Equatorial Guinea</v>
      </c>
      <c r="E1665" s="154" t="s">
        <v>784</v>
      </c>
      <c r="F1665" s="157">
        <v>151</v>
      </c>
      <c r="G1665" s="157" t="s">
        <v>1365</v>
      </c>
      <c r="H1665" s="161">
        <v>16852</v>
      </c>
      <c r="I1665" s="157">
        <v>2010</v>
      </c>
      <c r="J1665" s="157" t="s">
        <v>5</v>
      </c>
    </row>
    <row r="1666" spans="1:10">
      <c r="A1666" s="166" t="str">
        <f t="shared" si="117"/>
        <v>Nicaragua, Economic development</v>
      </c>
      <c r="B1666" s="154" t="str">
        <f t="shared" si="121"/>
        <v>NI</v>
      </c>
      <c r="C1666" s="154" t="str">
        <f t="shared" si="121"/>
        <v>558</v>
      </c>
      <c r="D1666" s="155" t="str">
        <f t="shared" si="121"/>
        <v>Nicaragua</v>
      </c>
      <c r="E1666" s="154" t="s">
        <v>784</v>
      </c>
      <c r="F1666" s="157">
        <v>43</v>
      </c>
      <c r="G1666" s="157" t="s">
        <v>1365</v>
      </c>
      <c r="H1666" s="161">
        <v>1132</v>
      </c>
      <c r="I1666" s="157">
        <v>2010</v>
      </c>
      <c r="J1666" s="157" t="s">
        <v>5</v>
      </c>
    </row>
    <row r="1667" spans="1:10">
      <c r="A1667" s="166" t="str">
        <f t="shared" si="117"/>
        <v>Turkmenistan, Economic development</v>
      </c>
      <c r="B1667" s="154" t="str">
        <f t="shared" si="121"/>
        <v>TM</v>
      </c>
      <c r="C1667" s="154" t="str">
        <f t="shared" si="121"/>
        <v>795</v>
      </c>
      <c r="D1667" s="155" t="str">
        <f t="shared" si="121"/>
        <v>Turkmenistan</v>
      </c>
      <c r="E1667" s="154" t="s">
        <v>784</v>
      </c>
      <c r="F1667" s="157">
        <v>98</v>
      </c>
      <c r="G1667" s="157" t="s">
        <v>1365</v>
      </c>
      <c r="H1667" s="161">
        <v>4587</v>
      </c>
      <c r="I1667" s="157">
        <v>2010</v>
      </c>
      <c r="J1667" s="157" t="s">
        <v>5</v>
      </c>
    </row>
    <row r="1668" spans="1:10">
      <c r="A1668" s="166" t="str">
        <f t="shared" si="117"/>
        <v>Honduras, Economic development</v>
      </c>
      <c r="B1668" s="154" t="str">
        <f t="shared" si="121"/>
        <v>HN</v>
      </c>
      <c r="C1668" s="154" t="str">
        <f t="shared" si="121"/>
        <v>340</v>
      </c>
      <c r="D1668" s="155" t="str">
        <f t="shared" si="121"/>
        <v>Honduras</v>
      </c>
      <c r="E1668" s="154" t="s">
        <v>784</v>
      </c>
      <c r="F1668" s="157">
        <v>62</v>
      </c>
      <c r="G1668" s="157" t="s">
        <v>1365</v>
      </c>
      <c r="H1668" s="161">
        <v>2026</v>
      </c>
      <c r="I1668" s="157">
        <v>2010</v>
      </c>
      <c r="J1668" s="157" t="s">
        <v>5</v>
      </c>
    </row>
    <row r="1669" spans="1:10">
      <c r="A1669" s="166" t="str">
        <f t="shared" si="117"/>
        <v>Pakistan, Economic development</v>
      </c>
      <c r="B1669" s="154" t="str">
        <f t="shared" si="121"/>
        <v>PK</v>
      </c>
      <c r="C1669" s="154" t="str">
        <f t="shared" si="121"/>
        <v>586</v>
      </c>
      <c r="D1669" s="155" t="str">
        <f t="shared" si="121"/>
        <v>Pakistan</v>
      </c>
      <c r="E1669" s="154" t="s">
        <v>784</v>
      </c>
      <c r="F1669" s="157">
        <v>39</v>
      </c>
      <c r="G1669" s="157" t="s">
        <v>1365</v>
      </c>
      <c r="H1669" s="161">
        <v>1003</v>
      </c>
      <c r="I1669" s="157">
        <v>2010</v>
      </c>
      <c r="J1669" s="157" t="s">
        <v>5</v>
      </c>
    </row>
    <row r="1670" spans="1:10">
      <c r="A1670" s="166" t="str">
        <f t="shared" ref="A1670:A1733" si="122">D1670&amp;", "&amp;E1670</f>
        <v>Kyrgyzstan, Economic development</v>
      </c>
      <c r="B1670" s="154" t="str">
        <f t="shared" si="121"/>
        <v>KG</v>
      </c>
      <c r="C1670" s="154" t="str">
        <f t="shared" si="121"/>
        <v>417</v>
      </c>
      <c r="D1670" s="155" t="str">
        <f t="shared" si="121"/>
        <v>Kyrgyzstan</v>
      </c>
      <c r="E1670" s="154" t="s">
        <v>784</v>
      </c>
      <c r="F1670" s="157">
        <v>35</v>
      </c>
      <c r="G1670" s="157" t="s">
        <v>1365</v>
      </c>
      <c r="H1670" s="161">
        <v>865</v>
      </c>
      <c r="I1670" s="157">
        <v>2010</v>
      </c>
      <c r="J1670" s="157" t="s">
        <v>5</v>
      </c>
    </row>
    <row r="1671" spans="1:10">
      <c r="A1671" s="166" t="str">
        <f t="shared" si="122"/>
        <v>Bolivia (Plurinational State of), Economic development</v>
      </c>
      <c r="B1671" s="154" t="str">
        <f t="shared" si="121"/>
        <v>BO</v>
      </c>
      <c r="C1671" s="154" t="str">
        <f t="shared" si="121"/>
        <v>068</v>
      </c>
      <c r="D1671" s="155" t="str">
        <f t="shared" si="121"/>
        <v>Bolivia (Plurinational State of)</v>
      </c>
      <c r="E1671" s="154" t="s">
        <v>784</v>
      </c>
      <c r="F1671" s="157">
        <v>61</v>
      </c>
      <c r="G1671" s="157" t="s">
        <v>1365</v>
      </c>
      <c r="H1671" s="161">
        <v>1978</v>
      </c>
      <c r="I1671" s="157">
        <v>2010</v>
      </c>
      <c r="J1671" s="157" t="s">
        <v>5</v>
      </c>
    </row>
    <row r="1672" spans="1:10">
      <c r="A1672" s="166" t="str">
        <f t="shared" si="122"/>
        <v>Micronesia (Federated States of), Economic development</v>
      </c>
      <c r="B1672" s="154" t="str">
        <f t="shared" si="121"/>
        <v>FM</v>
      </c>
      <c r="C1672" s="154" t="str">
        <f t="shared" si="121"/>
        <v>583</v>
      </c>
      <c r="D1672" s="155" t="str">
        <f t="shared" si="121"/>
        <v>Micronesia (Federated States of)</v>
      </c>
      <c r="E1672" s="154" t="s">
        <v>784</v>
      </c>
      <c r="F1672" s="157">
        <v>69</v>
      </c>
      <c r="G1672" s="157" t="s">
        <v>1365</v>
      </c>
      <c r="H1672" s="161">
        <v>2678</v>
      </c>
      <c r="I1672" s="157">
        <v>2010</v>
      </c>
      <c r="J1672" s="157" t="s">
        <v>5</v>
      </c>
    </row>
    <row r="1673" spans="1:10">
      <c r="A1673" s="166" t="str">
        <f t="shared" si="122"/>
        <v>Zambia, Economic development</v>
      </c>
      <c r="B1673" s="154" t="str">
        <f t="shared" si="121"/>
        <v>ZM</v>
      </c>
      <c r="C1673" s="154" t="str">
        <f t="shared" si="121"/>
        <v>894</v>
      </c>
      <c r="D1673" s="155" t="str">
        <f t="shared" si="121"/>
        <v>Zambia</v>
      </c>
      <c r="E1673" s="154" t="s">
        <v>784</v>
      </c>
      <c r="F1673" s="157">
        <v>48</v>
      </c>
      <c r="G1673" s="157" t="s">
        <v>1365</v>
      </c>
      <c r="H1673" s="161">
        <v>1238</v>
      </c>
      <c r="I1673" s="157">
        <v>2010</v>
      </c>
      <c r="J1673" s="157" t="s">
        <v>5</v>
      </c>
    </row>
    <row r="1674" spans="1:10">
      <c r="A1674" s="166" t="str">
        <f t="shared" si="122"/>
        <v>Gabon, Economic development</v>
      </c>
      <c r="B1674" s="154" t="str">
        <f t="shared" si="121"/>
        <v>GA</v>
      </c>
      <c r="C1674" s="154" t="str">
        <f t="shared" si="121"/>
        <v>266</v>
      </c>
      <c r="D1674" s="155" t="str">
        <f t="shared" si="121"/>
        <v>Gabon</v>
      </c>
      <c r="E1674" s="154" t="s">
        <v>784</v>
      </c>
      <c r="F1674" s="157">
        <v>141</v>
      </c>
      <c r="G1674" s="157" t="s">
        <v>1365</v>
      </c>
      <c r="H1674" s="161">
        <v>12469</v>
      </c>
      <c r="I1674" s="157">
        <v>2010</v>
      </c>
      <c r="J1674" s="157" t="s">
        <v>5</v>
      </c>
    </row>
    <row r="1675" spans="1:10">
      <c r="A1675" s="166" t="str">
        <f t="shared" si="122"/>
        <v>Marshall Islands, Economic development</v>
      </c>
      <c r="B1675" s="154" t="str">
        <f t="shared" si="121"/>
        <v>MH</v>
      </c>
      <c r="C1675" s="154" t="str">
        <f t="shared" si="121"/>
        <v>584</v>
      </c>
      <c r="D1675" s="155" t="str">
        <f t="shared" si="121"/>
        <v>Marshall Islands</v>
      </c>
      <c r="E1675" s="154" t="s">
        <v>784</v>
      </c>
      <c r="F1675" s="157">
        <v>80</v>
      </c>
      <c r="G1675" s="157" t="s">
        <v>1365</v>
      </c>
      <c r="H1675" s="161">
        <v>3069</v>
      </c>
      <c r="I1675" s="157">
        <v>2010</v>
      </c>
      <c r="J1675" s="157" t="s">
        <v>5</v>
      </c>
    </row>
    <row r="1676" spans="1:10">
      <c r="A1676" s="166" t="str">
        <f t="shared" si="122"/>
        <v>Guatemala, Economic development</v>
      </c>
      <c r="B1676" s="154" t="str">
        <f t="shared" si="121"/>
        <v>GT</v>
      </c>
      <c r="C1676" s="154" t="str">
        <f t="shared" si="121"/>
        <v>320</v>
      </c>
      <c r="D1676" s="155" t="str">
        <f t="shared" si="121"/>
        <v>Guatemala</v>
      </c>
      <c r="E1676" s="154" t="s">
        <v>784</v>
      </c>
      <c r="F1676" s="157">
        <v>73</v>
      </c>
      <c r="G1676" s="157" t="s">
        <v>1365</v>
      </c>
      <c r="H1676" s="161">
        <v>2882</v>
      </c>
      <c r="I1676" s="157">
        <v>2010</v>
      </c>
      <c r="J1676" s="157" t="s">
        <v>5</v>
      </c>
    </row>
    <row r="1677" spans="1:10">
      <c r="A1677" s="166" t="str">
        <f t="shared" si="122"/>
        <v>Morocco, Economic development</v>
      </c>
      <c r="B1677" s="154" t="str">
        <f t="shared" ref="B1677:D1692" si="123">B1477</f>
        <v>MA</v>
      </c>
      <c r="C1677" s="154" t="str">
        <f t="shared" si="123"/>
        <v>504</v>
      </c>
      <c r="D1677" s="155" t="str">
        <f t="shared" si="123"/>
        <v>Morocco</v>
      </c>
      <c r="E1677" s="154" t="s">
        <v>784</v>
      </c>
      <c r="F1677" s="157">
        <v>72</v>
      </c>
      <c r="G1677" s="157" t="s">
        <v>1365</v>
      </c>
      <c r="H1677" s="161">
        <v>2865</v>
      </c>
      <c r="I1677" s="157">
        <v>2010</v>
      </c>
      <c r="J1677" s="157" t="s">
        <v>5</v>
      </c>
    </row>
    <row r="1678" spans="1:10">
      <c r="A1678" s="166" t="str">
        <f t="shared" si="122"/>
        <v>Iran (Islamic Republic of), Economic development</v>
      </c>
      <c r="B1678" s="154" t="str">
        <f t="shared" si="123"/>
        <v>IR</v>
      </c>
      <c r="C1678" s="154" t="str">
        <f t="shared" si="123"/>
        <v>364</v>
      </c>
      <c r="D1678" s="155" t="str">
        <f t="shared" si="123"/>
        <v>Iran (Islamic Republic of)</v>
      </c>
      <c r="E1678" s="154" t="s">
        <v>784</v>
      </c>
      <c r="F1678" s="157">
        <v>105</v>
      </c>
      <c r="G1678" s="157" t="s">
        <v>1365</v>
      </c>
      <c r="H1678" s="161">
        <v>5227</v>
      </c>
      <c r="I1678" s="157">
        <v>2010</v>
      </c>
      <c r="J1678" s="157" t="s">
        <v>5</v>
      </c>
    </row>
    <row r="1679" spans="1:10">
      <c r="A1679" s="166" t="str">
        <f t="shared" si="122"/>
        <v>Guyana, Economic development</v>
      </c>
      <c r="B1679" s="154" t="str">
        <f t="shared" si="123"/>
        <v>GY</v>
      </c>
      <c r="C1679" s="154" t="str">
        <f t="shared" si="123"/>
        <v>328</v>
      </c>
      <c r="D1679" s="155" t="str">
        <f t="shared" si="123"/>
        <v>Guyana</v>
      </c>
      <c r="E1679" s="154" t="s">
        <v>784</v>
      </c>
      <c r="F1679" s="157">
        <v>77</v>
      </c>
      <c r="G1679" s="157" t="s">
        <v>1365</v>
      </c>
      <c r="H1679" s="161">
        <v>2996</v>
      </c>
      <c r="I1679" s="157">
        <v>2010</v>
      </c>
      <c r="J1679" s="157" t="s">
        <v>5</v>
      </c>
    </row>
    <row r="1680" spans="1:10">
      <c r="A1680" s="166" t="str">
        <f t="shared" si="122"/>
        <v>Vanuatu, Economic development</v>
      </c>
      <c r="B1680" s="154" t="str">
        <f t="shared" si="123"/>
        <v>VU</v>
      </c>
      <c r="C1680" s="154" t="str">
        <f t="shared" si="123"/>
        <v>548</v>
      </c>
      <c r="D1680" s="155" t="str">
        <f t="shared" si="123"/>
        <v>Vanuatu</v>
      </c>
      <c r="E1680" s="154" t="s">
        <v>784</v>
      </c>
      <c r="F1680" s="157">
        <v>76</v>
      </c>
      <c r="G1680" s="157" t="s">
        <v>1365</v>
      </c>
      <c r="H1680" s="161">
        <v>2963</v>
      </c>
      <c r="I1680" s="157">
        <v>2010</v>
      </c>
      <c r="J1680" s="157" t="s">
        <v>5</v>
      </c>
    </row>
    <row r="1681" spans="1:10">
      <c r="A1681" s="166" t="str">
        <f t="shared" si="122"/>
        <v>Mongolia, Economic development</v>
      </c>
      <c r="B1681" s="154" t="str">
        <f t="shared" si="123"/>
        <v>MN</v>
      </c>
      <c r="C1681" s="154" t="str">
        <f t="shared" si="123"/>
        <v>496</v>
      </c>
      <c r="D1681" s="155" t="str">
        <f t="shared" si="123"/>
        <v>Mongolia</v>
      </c>
      <c r="E1681" s="154" t="s">
        <v>784</v>
      </c>
      <c r="F1681" s="157">
        <v>65</v>
      </c>
      <c r="G1681" s="157" t="s">
        <v>1365</v>
      </c>
      <c r="H1681" s="161">
        <v>2247</v>
      </c>
      <c r="I1681" s="157">
        <v>2010</v>
      </c>
      <c r="J1681" s="157" t="s">
        <v>5</v>
      </c>
    </row>
    <row r="1682" spans="1:10">
      <c r="A1682" s="166" t="str">
        <f t="shared" si="122"/>
        <v>Egypt, Economic development</v>
      </c>
      <c r="B1682" s="154" t="str">
        <f t="shared" si="123"/>
        <v>EG</v>
      </c>
      <c r="C1682" s="154" t="str">
        <f t="shared" si="123"/>
        <v>818</v>
      </c>
      <c r="D1682" s="155" t="str">
        <f t="shared" si="123"/>
        <v>Egypt</v>
      </c>
      <c r="E1682" s="154" t="s">
        <v>784</v>
      </c>
      <c r="F1682" s="157">
        <v>67</v>
      </c>
      <c r="G1682" s="157" t="s">
        <v>1365</v>
      </c>
      <c r="H1682" s="161">
        <v>2654</v>
      </c>
      <c r="I1682" s="157">
        <v>2010</v>
      </c>
      <c r="J1682" s="157" t="s">
        <v>5</v>
      </c>
    </row>
    <row r="1683" spans="1:10">
      <c r="A1683" s="166" t="str">
        <f t="shared" si="122"/>
        <v>Tuvalu, Economic development</v>
      </c>
      <c r="B1683" s="154" t="str">
        <f t="shared" si="123"/>
        <v>TV</v>
      </c>
      <c r="C1683" s="154" t="str">
        <f t="shared" si="123"/>
        <v>798</v>
      </c>
      <c r="D1683" s="155" t="str">
        <f t="shared" si="123"/>
        <v>Tuvalu</v>
      </c>
      <c r="E1683" s="154" t="s">
        <v>784</v>
      </c>
      <c r="F1683" s="157">
        <v>81</v>
      </c>
      <c r="G1683" s="157" t="s">
        <v>1365</v>
      </c>
      <c r="H1683" s="161">
        <v>3187</v>
      </c>
      <c r="I1683" s="157">
        <v>2010</v>
      </c>
      <c r="J1683" s="157" t="s">
        <v>5</v>
      </c>
    </row>
    <row r="1684" spans="1:10">
      <c r="A1684" s="166" t="str">
        <f t="shared" si="122"/>
        <v>Belize, Economic development</v>
      </c>
      <c r="B1684" s="154" t="str">
        <f t="shared" si="123"/>
        <v>BZ</v>
      </c>
      <c r="C1684" s="154" t="str">
        <f t="shared" si="123"/>
        <v>084</v>
      </c>
      <c r="D1684" s="155" t="str">
        <f t="shared" si="123"/>
        <v>Belize</v>
      </c>
      <c r="E1684" s="154" t="s">
        <v>784</v>
      </c>
      <c r="F1684" s="157">
        <v>97</v>
      </c>
      <c r="G1684" s="157" t="s">
        <v>1365</v>
      </c>
      <c r="H1684" s="161">
        <v>4496</v>
      </c>
      <c r="I1684" s="157">
        <v>2010</v>
      </c>
      <c r="J1684" s="157" t="s">
        <v>5</v>
      </c>
    </row>
    <row r="1685" spans="1:10">
      <c r="A1685" s="166" t="str">
        <f t="shared" si="122"/>
        <v>El Salvador, Economic development</v>
      </c>
      <c r="B1685" s="154" t="str">
        <f t="shared" si="123"/>
        <v>SV</v>
      </c>
      <c r="C1685" s="154" t="str">
        <f t="shared" si="123"/>
        <v>222</v>
      </c>
      <c r="D1685" s="155" t="str">
        <f t="shared" si="123"/>
        <v>El Salvador</v>
      </c>
      <c r="E1685" s="154" t="s">
        <v>784</v>
      </c>
      <c r="F1685" s="157">
        <v>85</v>
      </c>
      <c r="G1685" s="157" t="s">
        <v>1365</v>
      </c>
      <c r="H1685" s="161">
        <v>3426</v>
      </c>
      <c r="I1685" s="157">
        <v>2010</v>
      </c>
      <c r="J1685" s="157" t="s">
        <v>5</v>
      </c>
    </row>
    <row r="1686" spans="1:10">
      <c r="A1686" s="166" t="str">
        <f t="shared" si="122"/>
        <v>Tunisia, Economic development</v>
      </c>
      <c r="B1686" s="154" t="str">
        <f t="shared" si="123"/>
        <v>TN</v>
      </c>
      <c r="C1686" s="154" t="str">
        <f t="shared" si="123"/>
        <v>788</v>
      </c>
      <c r="D1686" s="155" t="str">
        <f t="shared" si="123"/>
        <v>Tunisia</v>
      </c>
      <c r="E1686" s="154" t="s">
        <v>784</v>
      </c>
      <c r="F1686" s="157">
        <v>90</v>
      </c>
      <c r="G1686" s="157" t="s">
        <v>1365</v>
      </c>
      <c r="H1686" s="161">
        <v>4222</v>
      </c>
      <c r="I1686" s="157">
        <v>2010</v>
      </c>
      <c r="J1686" s="157" t="s">
        <v>5</v>
      </c>
    </row>
    <row r="1687" spans="1:10">
      <c r="A1687" s="166" t="str">
        <f t="shared" si="122"/>
        <v>Ghana, Economic development</v>
      </c>
      <c r="B1687" s="154" t="str">
        <f t="shared" si="123"/>
        <v>GH</v>
      </c>
      <c r="C1687" s="154" t="str">
        <f t="shared" si="123"/>
        <v>288</v>
      </c>
      <c r="D1687" s="155" t="str">
        <f t="shared" si="123"/>
        <v>Ghana</v>
      </c>
      <c r="E1687" s="154" t="s">
        <v>784</v>
      </c>
      <c r="F1687" s="157">
        <v>52</v>
      </c>
      <c r="G1687" s="157" t="s">
        <v>1365</v>
      </c>
      <c r="H1687" s="161">
        <v>1333</v>
      </c>
      <c r="I1687" s="157">
        <v>2010</v>
      </c>
      <c r="J1687" s="157" t="s">
        <v>5</v>
      </c>
    </row>
    <row r="1688" spans="1:10">
      <c r="A1688" s="166" t="str">
        <f t="shared" si="122"/>
        <v>Azerbaijan, Economic development</v>
      </c>
      <c r="B1688" s="154" t="str">
        <f t="shared" si="123"/>
        <v>AZ</v>
      </c>
      <c r="C1688" s="154" t="str">
        <f t="shared" si="123"/>
        <v>031</v>
      </c>
      <c r="D1688" s="155" t="str">
        <f t="shared" si="123"/>
        <v>Azerbaijan</v>
      </c>
      <c r="E1688" s="154" t="s">
        <v>784</v>
      </c>
      <c r="F1688" s="157">
        <v>107</v>
      </c>
      <c r="G1688" s="157" t="s">
        <v>1365</v>
      </c>
      <c r="H1688" s="161">
        <v>5638</v>
      </c>
      <c r="I1688" s="157">
        <v>2010</v>
      </c>
      <c r="J1688" s="157" t="s">
        <v>5</v>
      </c>
    </row>
    <row r="1689" spans="1:10">
      <c r="A1689" s="166" t="str">
        <f t="shared" si="122"/>
        <v>Maldives, Economic development</v>
      </c>
      <c r="B1689" s="154" t="str">
        <f t="shared" si="123"/>
        <v>MV</v>
      </c>
      <c r="C1689" s="154" t="str">
        <f t="shared" si="123"/>
        <v>462</v>
      </c>
      <c r="D1689" s="155" t="str">
        <f t="shared" si="123"/>
        <v>Maldives</v>
      </c>
      <c r="E1689" s="154" t="s">
        <v>784</v>
      </c>
      <c r="F1689" s="157">
        <v>100</v>
      </c>
      <c r="G1689" s="157" t="s">
        <v>1365</v>
      </c>
      <c r="H1689" s="161">
        <v>4685</v>
      </c>
      <c r="I1689" s="157">
        <v>2010</v>
      </c>
      <c r="J1689" s="157" t="s">
        <v>5</v>
      </c>
    </row>
    <row r="1690" spans="1:10">
      <c r="A1690" s="166" t="str">
        <f t="shared" si="122"/>
        <v>Paraguay, Economic development</v>
      </c>
      <c r="B1690" s="154" t="str">
        <f t="shared" si="123"/>
        <v>PY</v>
      </c>
      <c r="C1690" s="154" t="str">
        <f t="shared" si="123"/>
        <v>600</v>
      </c>
      <c r="D1690" s="155" t="str">
        <f t="shared" si="123"/>
        <v>Paraguay</v>
      </c>
      <c r="E1690" s="154" t="s">
        <v>784</v>
      </c>
      <c r="F1690" s="157">
        <v>71</v>
      </c>
      <c r="G1690" s="157" t="s">
        <v>1365</v>
      </c>
      <c r="H1690" s="161">
        <v>2771</v>
      </c>
      <c r="I1690" s="157">
        <v>2010</v>
      </c>
      <c r="J1690" s="157" t="s">
        <v>5</v>
      </c>
    </row>
    <row r="1691" spans="1:10">
      <c r="A1691" s="166" t="str">
        <f t="shared" si="122"/>
        <v>Bosnia and Herzegovina, Economic development</v>
      </c>
      <c r="B1691" s="154" t="str">
        <f t="shared" si="123"/>
        <v>BA</v>
      </c>
      <c r="C1691" s="154" t="str">
        <f t="shared" si="123"/>
        <v>070</v>
      </c>
      <c r="D1691" s="155" t="str">
        <f t="shared" si="123"/>
        <v>Bosnia and Herzegovina</v>
      </c>
      <c r="E1691" s="154" t="s">
        <v>784</v>
      </c>
      <c r="F1691" s="157">
        <v>96</v>
      </c>
      <c r="G1691" s="157" t="s">
        <v>1365</v>
      </c>
      <c r="H1691" s="161">
        <v>4478</v>
      </c>
      <c r="I1691" s="157">
        <v>2010</v>
      </c>
      <c r="J1691" s="157" t="s">
        <v>5</v>
      </c>
    </row>
    <row r="1692" spans="1:10">
      <c r="A1692" s="166" t="str">
        <f t="shared" si="122"/>
        <v>Jordan, Economic development</v>
      </c>
      <c r="B1692" s="154" t="str">
        <f t="shared" si="123"/>
        <v>JO</v>
      </c>
      <c r="C1692" s="154" t="str">
        <f t="shared" si="123"/>
        <v>400</v>
      </c>
      <c r="D1692" s="155" t="str">
        <f t="shared" si="123"/>
        <v>Jordan</v>
      </c>
      <c r="E1692" s="154" t="s">
        <v>784</v>
      </c>
      <c r="F1692" s="157">
        <v>94</v>
      </c>
      <c r="G1692" s="157" t="s">
        <v>1365</v>
      </c>
      <c r="H1692" s="161">
        <v>4445</v>
      </c>
      <c r="I1692" s="157">
        <v>2010</v>
      </c>
      <c r="J1692" s="157" t="s">
        <v>5</v>
      </c>
    </row>
    <row r="1693" spans="1:10">
      <c r="A1693" s="166" t="str">
        <f t="shared" si="122"/>
        <v>Libya, Economic development</v>
      </c>
      <c r="B1693" s="154" t="str">
        <f t="shared" ref="B1693:D1708" si="124">B1493</f>
        <v>LY</v>
      </c>
      <c r="C1693" s="154" t="str">
        <f t="shared" si="124"/>
        <v>434</v>
      </c>
      <c r="D1693" s="155" t="str">
        <f t="shared" si="124"/>
        <v>Libya</v>
      </c>
      <c r="E1693" s="154" t="s">
        <v>784</v>
      </c>
      <c r="F1693" s="157">
        <v>136</v>
      </c>
      <c r="G1693" s="157" t="s">
        <v>1365</v>
      </c>
      <c r="H1693" s="161">
        <v>11321</v>
      </c>
      <c r="I1693" s="157">
        <v>2010</v>
      </c>
      <c r="J1693" s="157" t="s">
        <v>5</v>
      </c>
    </row>
    <row r="1694" spans="1:10">
      <c r="A1694" s="166" t="str">
        <f t="shared" si="122"/>
        <v>Cape Verde, Economic development</v>
      </c>
      <c r="B1694" s="154" t="str">
        <f t="shared" si="124"/>
        <v>CV</v>
      </c>
      <c r="C1694" s="154" t="str">
        <f t="shared" si="124"/>
        <v>132</v>
      </c>
      <c r="D1694" s="155" t="str">
        <f t="shared" si="124"/>
        <v>Cape Verde</v>
      </c>
      <c r="E1694" s="154" t="s">
        <v>784</v>
      </c>
      <c r="F1694" s="157">
        <v>82</v>
      </c>
      <c r="G1694" s="157" t="s">
        <v>1365</v>
      </c>
      <c r="H1694" s="161">
        <v>3244</v>
      </c>
      <c r="I1694" s="157">
        <v>2010</v>
      </c>
      <c r="J1694" s="157" t="s">
        <v>5</v>
      </c>
    </row>
    <row r="1695" spans="1:10">
      <c r="A1695" s="166" t="str">
        <f t="shared" si="122"/>
        <v>Turkey, Economic development</v>
      </c>
      <c r="B1695" s="154" t="str">
        <f t="shared" si="124"/>
        <v>TR</v>
      </c>
      <c r="C1695" s="154" t="str">
        <f t="shared" si="124"/>
        <v>792</v>
      </c>
      <c r="D1695" s="155" t="str">
        <f t="shared" si="124"/>
        <v>Turkey</v>
      </c>
      <c r="E1695" s="154" t="s">
        <v>784</v>
      </c>
      <c r="F1695" s="157">
        <v>129</v>
      </c>
      <c r="G1695" s="157" t="s">
        <v>1365</v>
      </c>
      <c r="H1695" s="161">
        <v>10095</v>
      </c>
      <c r="I1695" s="157">
        <v>2010</v>
      </c>
      <c r="J1695" s="157" t="s">
        <v>5</v>
      </c>
    </row>
    <row r="1696" spans="1:10">
      <c r="A1696" s="166" t="str">
        <f t="shared" si="122"/>
        <v>Fiji, Economic development</v>
      </c>
      <c r="B1696" s="154" t="str">
        <f t="shared" si="124"/>
        <v>FJ</v>
      </c>
      <c r="C1696" s="154" t="str">
        <f t="shared" si="124"/>
        <v>242</v>
      </c>
      <c r="D1696" s="155" t="str">
        <f t="shared" si="124"/>
        <v>Fiji</v>
      </c>
      <c r="E1696" s="154" t="s">
        <v>784</v>
      </c>
      <c r="F1696" s="157">
        <v>87</v>
      </c>
      <c r="G1696" s="157" t="s">
        <v>1365</v>
      </c>
      <c r="H1696" s="161">
        <v>3546</v>
      </c>
      <c r="I1696" s="157">
        <v>2010</v>
      </c>
      <c r="J1696" s="157" t="s">
        <v>5</v>
      </c>
    </row>
    <row r="1697" spans="1:10">
      <c r="A1697" s="166" t="str">
        <f t="shared" si="122"/>
        <v>Indonesia, Economic development</v>
      </c>
      <c r="B1697" s="154" t="str">
        <f t="shared" si="124"/>
        <v>ID</v>
      </c>
      <c r="C1697" s="154" t="str">
        <f t="shared" si="124"/>
        <v>360</v>
      </c>
      <c r="D1697" s="155" t="str">
        <f t="shared" si="124"/>
        <v>Indonesia</v>
      </c>
      <c r="E1697" s="154" t="s">
        <v>784</v>
      </c>
      <c r="F1697" s="157">
        <v>75</v>
      </c>
      <c r="G1697" s="157" t="s">
        <v>1365</v>
      </c>
      <c r="H1697" s="161">
        <v>2949</v>
      </c>
      <c r="I1697" s="157">
        <v>2010</v>
      </c>
      <c r="J1697" s="157" t="s">
        <v>5</v>
      </c>
    </row>
    <row r="1698" spans="1:10">
      <c r="A1698" s="166" t="str">
        <f t="shared" si="122"/>
        <v>Dominican Republic, Economic development</v>
      </c>
      <c r="B1698" s="154" t="str">
        <f t="shared" si="124"/>
        <v>DO</v>
      </c>
      <c r="C1698" s="154" t="str">
        <f t="shared" si="124"/>
        <v>214</v>
      </c>
      <c r="D1698" s="155" t="str">
        <f t="shared" si="124"/>
        <v>Dominican Republic</v>
      </c>
      <c r="E1698" s="154" t="s">
        <v>784</v>
      </c>
      <c r="F1698" s="157">
        <v>104</v>
      </c>
      <c r="G1698" s="157" t="s">
        <v>1365</v>
      </c>
      <c r="H1698" s="161">
        <v>5195</v>
      </c>
      <c r="I1698" s="157">
        <v>2010</v>
      </c>
      <c r="J1698" s="157" t="s">
        <v>5</v>
      </c>
    </row>
    <row r="1699" spans="1:10">
      <c r="A1699" s="166" t="str">
        <f t="shared" si="122"/>
        <v>China, Economic development</v>
      </c>
      <c r="B1699" s="154" t="str">
        <f t="shared" si="124"/>
        <v>CN</v>
      </c>
      <c r="C1699" s="154">
        <f t="shared" si="124"/>
        <v>156</v>
      </c>
      <c r="D1699" s="155" t="str">
        <f t="shared" si="124"/>
        <v>China</v>
      </c>
      <c r="E1699" s="154" t="s">
        <v>784</v>
      </c>
      <c r="F1699" s="157">
        <v>92</v>
      </c>
      <c r="G1699" s="157" t="s">
        <v>1365</v>
      </c>
      <c r="H1699" s="161">
        <v>4354</v>
      </c>
      <c r="I1699" s="157">
        <v>2010</v>
      </c>
      <c r="J1699" s="157" t="s">
        <v>5</v>
      </c>
    </row>
    <row r="1700" spans="1:10">
      <c r="A1700" s="166" t="str">
        <f t="shared" si="122"/>
        <v>Namibia, Economic development</v>
      </c>
      <c r="B1700" s="154" t="str">
        <f t="shared" si="124"/>
        <v>NA</v>
      </c>
      <c r="C1700" s="154" t="str">
        <f t="shared" si="124"/>
        <v>516</v>
      </c>
      <c r="D1700" s="155" t="str">
        <f t="shared" si="124"/>
        <v>Namibia</v>
      </c>
      <c r="E1700" s="154" t="s">
        <v>784</v>
      </c>
      <c r="F1700" s="157">
        <v>103</v>
      </c>
      <c r="G1700" s="157" t="s">
        <v>1365</v>
      </c>
      <c r="H1700" s="161">
        <v>5125</v>
      </c>
      <c r="I1700" s="157">
        <v>2010</v>
      </c>
      <c r="J1700" s="157" t="s">
        <v>5</v>
      </c>
    </row>
    <row r="1701" spans="1:10">
      <c r="A1701" s="166" t="str">
        <f t="shared" si="122"/>
        <v>Ecuador, Economic development</v>
      </c>
      <c r="B1701" s="154" t="str">
        <f t="shared" si="124"/>
        <v>EC</v>
      </c>
      <c r="C1701" s="154" t="str">
        <f t="shared" si="124"/>
        <v>218</v>
      </c>
      <c r="D1701" s="155" t="str">
        <f t="shared" si="124"/>
        <v>Ecuador</v>
      </c>
      <c r="E1701" s="154" t="s">
        <v>784</v>
      </c>
      <c r="F1701" s="157">
        <v>89</v>
      </c>
      <c r="G1701" s="157" t="s">
        <v>1365</v>
      </c>
      <c r="H1701" s="161">
        <v>4073</v>
      </c>
      <c r="I1701" s="157">
        <v>2010</v>
      </c>
      <c r="J1701" s="157" t="s">
        <v>5</v>
      </c>
    </row>
    <row r="1702" spans="1:10">
      <c r="A1702" s="166" t="str">
        <f t="shared" si="122"/>
        <v>Venezuela (Bolivarian Republic of), Economic development</v>
      </c>
      <c r="B1702" s="154" t="str">
        <f t="shared" si="124"/>
        <v>VE</v>
      </c>
      <c r="C1702" s="154" t="str">
        <f t="shared" si="124"/>
        <v>862</v>
      </c>
      <c r="D1702" s="155" t="str">
        <f t="shared" si="124"/>
        <v>Venezuela (Bolivarian Republic of)</v>
      </c>
      <c r="E1702" s="154" t="s">
        <v>784</v>
      </c>
      <c r="F1702" s="157">
        <v>144</v>
      </c>
      <c r="G1702" s="157" t="s">
        <v>1365</v>
      </c>
      <c r="H1702" s="161">
        <v>13503</v>
      </c>
      <c r="I1702" s="157">
        <v>2010</v>
      </c>
      <c r="J1702" s="157" t="s">
        <v>5</v>
      </c>
    </row>
    <row r="1703" spans="1:10">
      <c r="A1703" s="166" t="str">
        <f t="shared" si="122"/>
        <v>The former Yugoslav Republic of Macedonia, Economic development</v>
      </c>
      <c r="B1703" s="154" t="str">
        <f t="shared" si="124"/>
        <v>MK</v>
      </c>
      <c r="C1703" s="154" t="str">
        <f t="shared" si="124"/>
        <v>807</v>
      </c>
      <c r="D1703" s="155" t="str">
        <f t="shared" si="124"/>
        <v>The former Yugoslav Republic of Macedonia</v>
      </c>
      <c r="E1703" s="154" t="s">
        <v>784</v>
      </c>
      <c r="F1703" s="157">
        <v>93</v>
      </c>
      <c r="G1703" s="157" t="s">
        <v>1365</v>
      </c>
      <c r="H1703" s="161">
        <v>4434</v>
      </c>
      <c r="I1703" s="157">
        <v>2010</v>
      </c>
      <c r="J1703" s="157" t="s">
        <v>5</v>
      </c>
    </row>
    <row r="1704" spans="1:10">
      <c r="A1704" s="166" t="str">
        <f t="shared" si="122"/>
        <v>Lebanon, Economic development</v>
      </c>
      <c r="B1704" s="154" t="str">
        <f t="shared" si="124"/>
        <v>LB</v>
      </c>
      <c r="C1704" s="154" t="str">
        <f t="shared" si="124"/>
        <v>422</v>
      </c>
      <c r="D1704" s="155" t="str">
        <f t="shared" si="124"/>
        <v>Lebanon</v>
      </c>
      <c r="E1704" s="154" t="s">
        <v>784</v>
      </c>
      <c r="F1704" s="157">
        <v>128</v>
      </c>
      <c r="G1704" s="157" t="s">
        <v>1365</v>
      </c>
      <c r="H1704" s="161">
        <v>9284</v>
      </c>
      <c r="I1704" s="157">
        <v>2010</v>
      </c>
      <c r="J1704" s="157" t="s">
        <v>5</v>
      </c>
    </row>
    <row r="1705" spans="1:10">
      <c r="A1705" s="166" t="str">
        <f t="shared" si="122"/>
        <v>Albania, Economic development</v>
      </c>
      <c r="B1705" s="154" t="str">
        <f t="shared" si="124"/>
        <v>AL</v>
      </c>
      <c r="C1705" s="154" t="str">
        <f t="shared" si="124"/>
        <v>008</v>
      </c>
      <c r="D1705" s="155" t="str">
        <f t="shared" si="124"/>
        <v>Albania</v>
      </c>
      <c r="E1705" s="154" t="s">
        <v>784</v>
      </c>
      <c r="F1705" s="157">
        <v>88</v>
      </c>
      <c r="G1705" s="157" t="s">
        <v>1365</v>
      </c>
      <c r="H1705" s="161">
        <v>3677</v>
      </c>
      <c r="I1705" s="157">
        <v>2010</v>
      </c>
      <c r="J1705" s="157" t="s">
        <v>5</v>
      </c>
    </row>
    <row r="1706" spans="1:10">
      <c r="A1706" s="166" t="str">
        <f t="shared" si="122"/>
        <v>Suriname, Economic development</v>
      </c>
      <c r="B1706" s="154" t="str">
        <f t="shared" si="124"/>
        <v>SR</v>
      </c>
      <c r="C1706" s="154" t="str">
        <f t="shared" si="124"/>
        <v>740</v>
      </c>
      <c r="D1706" s="155" t="str">
        <f t="shared" si="124"/>
        <v>Suriname</v>
      </c>
      <c r="E1706" s="154" t="s">
        <v>784</v>
      </c>
      <c r="F1706" s="157">
        <v>115</v>
      </c>
      <c r="G1706" s="157" t="s">
        <v>1365</v>
      </c>
      <c r="H1706" s="161">
        <v>7018</v>
      </c>
      <c r="I1706" s="157">
        <v>2010</v>
      </c>
      <c r="J1706" s="157" t="s">
        <v>5</v>
      </c>
    </row>
    <row r="1707" spans="1:10">
      <c r="A1707" s="166" t="str">
        <f t="shared" si="122"/>
        <v>Russian Federation, Economic development</v>
      </c>
      <c r="B1707" s="154" t="str">
        <f t="shared" si="124"/>
        <v>RU</v>
      </c>
      <c r="C1707" s="154" t="str">
        <f t="shared" si="124"/>
        <v>643</v>
      </c>
      <c r="D1707" s="155" t="str">
        <f t="shared" si="124"/>
        <v>Russian Federation</v>
      </c>
      <c r="E1707" s="154" t="s">
        <v>784</v>
      </c>
      <c r="F1707" s="157">
        <v>130</v>
      </c>
      <c r="G1707" s="157" t="s">
        <v>1365</v>
      </c>
      <c r="H1707" s="161">
        <v>10351</v>
      </c>
      <c r="I1707" s="157">
        <v>2010</v>
      </c>
      <c r="J1707" s="157" t="s">
        <v>5</v>
      </c>
    </row>
    <row r="1708" spans="1:10">
      <c r="A1708" s="166" t="str">
        <f t="shared" si="122"/>
        <v>Cuba, Economic development</v>
      </c>
      <c r="B1708" s="154" t="str">
        <f t="shared" si="124"/>
        <v>CU</v>
      </c>
      <c r="C1708" s="154" t="str">
        <f t="shared" si="124"/>
        <v>192</v>
      </c>
      <c r="D1708" s="155" t="str">
        <f t="shared" si="124"/>
        <v>Cuba</v>
      </c>
      <c r="E1708" s="154" t="s">
        <v>784</v>
      </c>
      <c r="F1708" s="157">
        <v>109</v>
      </c>
      <c r="G1708" s="157" t="s">
        <v>1365</v>
      </c>
      <c r="H1708" s="161">
        <v>5704</v>
      </c>
      <c r="I1708" s="157">
        <v>2010</v>
      </c>
      <c r="J1708" s="157" t="s">
        <v>5</v>
      </c>
    </row>
    <row r="1709" spans="1:10">
      <c r="A1709" s="166" t="str">
        <f t="shared" si="122"/>
        <v>Republic of Moldova, Economic development</v>
      </c>
      <c r="B1709" s="154" t="str">
        <f t="shared" ref="B1709:D1724" si="125">B1509</f>
        <v>MD</v>
      </c>
      <c r="C1709" s="154" t="str">
        <f t="shared" si="125"/>
        <v>498</v>
      </c>
      <c r="D1709" s="155" t="str">
        <f t="shared" si="125"/>
        <v>Republic of Moldova</v>
      </c>
      <c r="E1709" s="154" t="s">
        <v>784</v>
      </c>
      <c r="F1709" s="157">
        <v>58</v>
      </c>
      <c r="G1709" s="157" t="s">
        <v>1365</v>
      </c>
      <c r="H1709" s="161">
        <v>1626</v>
      </c>
      <c r="I1709" s="157">
        <v>2010</v>
      </c>
      <c r="J1709" s="157" t="s">
        <v>5</v>
      </c>
    </row>
    <row r="1710" spans="1:10">
      <c r="A1710" s="166" t="str">
        <f t="shared" si="122"/>
        <v>Tonga, Economic development</v>
      </c>
      <c r="B1710" s="154" t="str">
        <f t="shared" si="125"/>
        <v>TO</v>
      </c>
      <c r="C1710" s="154" t="str">
        <f t="shared" si="125"/>
        <v>776</v>
      </c>
      <c r="D1710" s="155" t="str">
        <f t="shared" si="125"/>
        <v>Tonga</v>
      </c>
      <c r="E1710" s="154" t="s">
        <v>784</v>
      </c>
      <c r="F1710" s="157">
        <v>86</v>
      </c>
      <c r="G1710" s="157" t="s">
        <v>1365</v>
      </c>
      <c r="H1710" s="161">
        <v>3543</v>
      </c>
      <c r="I1710" s="157">
        <v>2010</v>
      </c>
      <c r="J1710" s="157" t="s">
        <v>5</v>
      </c>
    </row>
    <row r="1711" spans="1:10">
      <c r="A1711" s="166" t="str">
        <f t="shared" si="122"/>
        <v>Botswana, Economic development</v>
      </c>
      <c r="B1711" s="154" t="str">
        <f t="shared" si="125"/>
        <v>BW</v>
      </c>
      <c r="C1711" s="154" t="str">
        <f t="shared" si="125"/>
        <v>072</v>
      </c>
      <c r="D1711" s="155" t="str">
        <f t="shared" si="125"/>
        <v>Botswana</v>
      </c>
      <c r="E1711" s="154" t="s">
        <v>784</v>
      </c>
      <c r="F1711" s="157">
        <v>118</v>
      </c>
      <c r="G1711" s="157" t="s">
        <v>1365</v>
      </c>
      <c r="H1711" s="161">
        <v>7403</v>
      </c>
      <c r="I1711" s="157">
        <v>2010</v>
      </c>
      <c r="J1711" s="157" t="s">
        <v>5</v>
      </c>
    </row>
    <row r="1712" spans="1:10">
      <c r="A1712" s="166" t="str">
        <f t="shared" si="122"/>
        <v>Samoa, Economic development</v>
      </c>
      <c r="B1712" s="154" t="str">
        <f t="shared" si="125"/>
        <v>WS</v>
      </c>
      <c r="C1712" s="154" t="str">
        <f t="shared" si="125"/>
        <v>882</v>
      </c>
      <c r="D1712" s="155" t="str">
        <f t="shared" si="125"/>
        <v>Samoa</v>
      </c>
      <c r="E1712" s="154" t="s">
        <v>784</v>
      </c>
      <c r="F1712" s="157">
        <v>84</v>
      </c>
      <c r="G1712" s="157" t="s">
        <v>1365</v>
      </c>
      <c r="H1712" s="161">
        <v>3343</v>
      </c>
      <c r="I1712" s="157">
        <v>2010</v>
      </c>
      <c r="J1712" s="157" t="s">
        <v>5</v>
      </c>
    </row>
    <row r="1713" spans="1:10">
      <c r="A1713" s="166" t="str">
        <f t="shared" si="122"/>
        <v>South Africa, Economic development</v>
      </c>
      <c r="B1713" s="154" t="str">
        <f t="shared" si="125"/>
        <v>ZA</v>
      </c>
      <c r="C1713" s="154" t="str">
        <f t="shared" si="125"/>
        <v>710</v>
      </c>
      <c r="D1713" s="155" t="str">
        <f t="shared" si="125"/>
        <v>South Africa</v>
      </c>
      <c r="E1713" s="154" t="s">
        <v>784</v>
      </c>
      <c r="F1713" s="157">
        <v>117</v>
      </c>
      <c r="G1713" s="157" t="s">
        <v>1365</v>
      </c>
      <c r="H1713" s="161">
        <v>7255</v>
      </c>
      <c r="I1713" s="157">
        <v>2010</v>
      </c>
      <c r="J1713" s="157" t="s">
        <v>5</v>
      </c>
    </row>
    <row r="1714" spans="1:10">
      <c r="A1714" s="166" t="str">
        <f t="shared" si="122"/>
        <v>Philippines, Economic development</v>
      </c>
      <c r="B1714" s="154" t="str">
        <f t="shared" si="125"/>
        <v>PH</v>
      </c>
      <c r="C1714" s="154" t="str">
        <f t="shared" si="125"/>
        <v>608</v>
      </c>
      <c r="D1714" s="155" t="str">
        <f t="shared" si="125"/>
        <v>Philippines</v>
      </c>
      <c r="E1714" s="154" t="s">
        <v>784</v>
      </c>
      <c r="F1714" s="157">
        <v>64</v>
      </c>
      <c r="G1714" s="157" t="s">
        <v>1365</v>
      </c>
      <c r="H1714" s="161">
        <v>2140</v>
      </c>
      <c r="I1714" s="157">
        <v>2010</v>
      </c>
      <c r="J1714" s="157" t="s">
        <v>5</v>
      </c>
    </row>
    <row r="1715" spans="1:10">
      <c r="A1715" s="166" t="str">
        <f t="shared" si="122"/>
        <v>Armenia, Economic development</v>
      </c>
      <c r="B1715" s="154" t="str">
        <f t="shared" si="125"/>
        <v>AM</v>
      </c>
      <c r="C1715" s="154" t="str">
        <f t="shared" si="125"/>
        <v>051</v>
      </c>
      <c r="D1715" s="155" t="str">
        <f t="shared" si="125"/>
        <v>Armenia</v>
      </c>
      <c r="E1715" s="154" t="s">
        <v>784</v>
      </c>
      <c r="F1715" s="157">
        <v>78</v>
      </c>
      <c r="G1715" s="157" t="s">
        <v>1365</v>
      </c>
      <c r="H1715" s="161">
        <v>3031</v>
      </c>
      <c r="I1715" s="157">
        <v>2010</v>
      </c>
      <c r="J1715" s="157" t="s">
        <v>5</v>
      </c>
    </row>
    <row r="1716" spans="1:10">
      <c r="A1716" s="166" t="str">
        <f t="shared" si="122"/>
        <v>Colombia, Economic development</v>
      </c>
      <c r="B1716" s="154" t="str">
        <f t="shared" si="125"/>
        <v>CO</v>
      </c>
      <c r="C1716" s="154" t="str">
        <f t="shared" si="125"/>
        <v>170</v>
      </c>
      <c r="D1716" s="155" t="str">
        <f t="shared" si="125"/>
        <v>Colombia</v>
      </c>
      <c r="E1716" s="154" t="s">
        <v>784</v>
      </c>
      <c r="F1716" s="157">
        <v>111</v>
      </c>
      <c r="G1716" s="157" t="s">
        <v>1365</v>
      </c>
      <c r="H1716" s="161">
        <v>6223</v>
      </c>
      <c r="I1716" s="157">
        <v>2010</v>
      </c>
      <c r="J1716" s="157" t="s">
        <v>5</v>
      </c>
    </row>
    <row r="1717" spans="1:10">
      <c r="A1717" s="166" t="str">
        <f t="shared" si="122"/>
        <v>Kazakhstan, Economic development</v>
      </c>
      <c r="B1717" s="154" t="str">
        <f t="shared" si="125"/>
        <v>KZ</v>
      </c>
      <c r="C1717" s="154" t="str">
        <f t="shared" si="125"/>
        <v>398</v>
      </c>
      <c r="D1717" s="155" t="str">
        <f t="shared" si="125"/>
        <v>Kazakhstan</v>
      </c>
      <c r="E1717" s="154" t="s">
        <v>784</v>
      </c>
      <c r="F1717" s="157">
        <v>127</v>
      </c>
      <c r="G1717" s="157" t="s">
        <v>1365</v>
      </c>
      <c r="H1717" s="161">
        <v>9167</v>
      </c>
      <c r="I1717" s="157">
        <v>2010</v>
      </c>
      <c r="J1717" s="157" t="s">
        <v>5</v>
      </c>
    </row>
    <row r="1718" spans="1:10">
      <c r="A1718" s="166" t="str">
        <f t="shared" si="122"/>
        <v>Ukraine, Economic development</v>
      </c>
      <c r="B1718" s="154" t="str">
        <f t="shared" si="125"/>
        <v>UA</v>
      </c>
      <c r="C1718" s="154" t="str">
        <f t="shared" si="125"/>
        <v>804</v>
      </c>
      <c r="D1718" s="155" t="str">
        <f t="shared" si="125"/>
        <v>Ukraine</v>
      </c>
      <c r="E1718" s="154" t="s">
        <v>784</v>
      </c>
      <c r="F1718" s="157">
        <v>79</v>
      </c>
      <c r="G1718" s="157" t="s">
        <v>1365</v>
      </c>
      <c r="H1718" s="161">
        <v>3035</v>
      </c>
      <c r="I1718" s="157">
        <v>2010</v>
      </c>
      <c r="J1718" s="157" t="s">
        <v>5</v>
      </c>
    </row>
    <row r="1719" spans="1:10">
      <c r="A1719" s="166" t="str">
        <f t="shared" si="122"/>
        <v>Peru, Economic development</v>
      </c>
      <c r="B1719" s="154" t="str">
        <f t="shared" si="125"/>
        <v>PE</v>
      </c>
      <c r="C1719" s="154" t="str">
        <f t="shared" si="125"/>
        <v>604</v>
      </c>
      <c r="D1719" s="155" t="str">
        <f t="shared" si="125"/>
        <v>Peru</v>
      </c>
      <c r="E1719" s="154" t="s">
        <v>784</v>
      </c>
      <c r="F1719" s="157">
        <v>106</v>
      </c>
      <c r="G1719" s="157" t="s">
        <v>1365</v>
      </c>
      <c r="H1719" s="161">
        <v>5411</v>
      </c>
      <c r="I1719" s="157">
        <v>2010</v>
      </c>
      <c r="J1719" s="157" t="s">
        <v>5</v>
      </c>
    </row>
    <row r="1720" spans="1:10">
      <c r="A1720" s="166" t="str">
        <f t="shared" si="122"/>
        <v>Jamaica, Economic development</v>
      </c>
      <c r="B1720" s="154" t="str">
        <f t="shared" si="125"/>
        <v>JM</v>
      </c>
      <c r="C1720" s="154" t="str">
        <f t="shared" si="125"/>
        <v>388</v>
      </c>
      <c r="D1720" s="155" t="str">
        <f t="shared" si="125"/>
        <v>Jamaica</v>
      </c>
      <c r="E1720" s="154" t="s">
        <v>784</v>
      </c>
      <c r="F1720" s="157">
        <v>101</v>
      </c>
      <c r="G1720" s="157" t="s">
        <v>1365</v>
      </c>
      <c r="H1720" s="161">
        <v>4899</v>
      </c>
      <c r="I1720" s="157">
        <v>2010</v>
      </c>
      <c r="J1720" s="157" t="s">
        <v>5</v>
      </c>
    </row>
    <row r="1721" spans="1:10">
      <c r="A1721" s="166" t="str">
        <f t="shared" si="122"/>
        <v>Georgia, Economic development</v>
      </c>
      <c r="B1721" s="154" t="str">
        <f t="shared" si="125"/>
        <v>GE</v>
      </c>
      <c r="C1721" s="154" t="str">
        <f t="shared" si="125"/>
        <v>268</v>
      </c>
      <c r="D1721" s="155" t="str">
        <f t="shared" si="125"/>
        <v>Georgia</v>
      </c>
      <c r="E1721" s="154" t="s">
        <v>784</v>
      </c>
      <c r="F1721" s="157">
        <v>70</v>
      </c>
      <c r="G1721" s="157" t="s">
        <v>1365</v>
      </c>
      <c r="H1721" s="161">
        <v>2680</v>
      </c>
      <c r="I1721" s="157">
        <v>2010</v>
      </c>
      <c r="J1721" s="157" t="s">
        <v>5</v>
      </c>
    </row>
    <row r="1722" spans="1:10">
      <c r="A1722" s="166" t="str">
        <f t="shared" si="122"/>
        <v>Sri Lanka, Economic development</v>
      </c>
      <c r="B1722" s="154" t="str">
        <f t="shared" si="125"/>
        <v>LK</v>
      </c>
      <c r="C1722" s="154" t="str">
        <f t="shared" si="125"/>
        <v>144</v>
      </c>
      <c r="D1722" s="155" t="str">
        <f t="shared" si="125"/>
        <v>Sri Lanka</v>
      </c>
      <c r="E1722" s="154" t="s">
        <v>784</v>
      </c>
      <c r="F1722" s="157">
        <v>66</v>
      </c>
      <c r="G1722" s="157" t="s">
        <v>1365</v>
      </c>
      <c r="H1722" s="161">
        <v>2375</v>
      </c>
      <c r="I1722" s="157">
        <v>2010</v>
      </c>
      <c r="J1722" s="157" t="s">
        <v>5</v>
      </c>
    </row>
    <row r="1723" spans="1:10">
      <c r="A1723" s="166" t="str">
        <f t="shared" si="122"/>
        <v>Mexico, Economic development</v>
      </c>
      <c r="B1723" s="154" t="str">
        <f t="shared" si="125"/>
        <v>MX</v>
      </c>
      <c r="C1723" s="154" t="str">
        <f t="shared" si="125"/>
        <v>484</v>
      </c>
      <c r="D1723" s="155" t="str">
        <f t="shared" si="125"/>
        <v>Mexico</v>
      </c>
      <c r="E1723" s="154" t="s">
        <v>784</v>
      </c>
      <c r="F1723" s="157">
        <v>125</v>
      </c>
      <c r="G1723" s="157" t="s">
        <v>1365</v>
      </c>
      <c r="H1723" s="161">
        <v>9101</v>
      </c>
      <c r="I1723" s="157">
        <v>2010</v>
      </c>
      <c r="J1723" s="157" t="s">
        <v>5</v>
      </c>
    </row>
    <row r="1724" spans="1:10">
      <c r="A1724" s="166" t="str">
        <f t="shared" si="122"/>
        <v>Saint Vincent and the Grenadines, Economic development</v>
      </c>
      <c r="B1724" s="154" t="str">
        <f t="shared" si="125"/>
        <v>VC</v>
      </c>
      <c r="C1724" s="154" t="str">
        <f t="shared" si="125"/>
        <v>670</v>
      </c>
      <c r="D1724" s="155" t="str">
        <f t="shared" si="125"/>
        <v>Saint Vincent and the Grenadines</v>
      </c>
      <c r="E1724" s="154" t="s">
        <v>784</v>
      </c>
      <c r="F1724" s="157">
        <v>110</v>
      </c>
      <c r="G1724" s="157" t="s">
        <v>1365</v>
      </c>
      <c r="H1724" s="161">
        <v>6172</v>
      </c>
      <c r="I1724" s="157">
        <v>2010</v>
      </c>
      <c r="J1724" s="157" t="s">
        <v>5</v>
      </c>
    </row>
    <row r="1725" spans="1:10">
      <c r="A1725" s="166" t="str">
        <f t="shared" si="122"/>
        <v>Grenada, Economic development</v>
      </c>
      <c r="B1725" s="154" t="str">
        <f t="shared" ref="B1725:D1740" si="126">B1525</f>
        <v>GD</v>
      </c>
      <c r="C1725" s="154" t="str">
        <f t="shared" si="126"/>
        <v>308</v>
      </c>
      <c r="D1725" s="155" t="str">
        <f t="shared" si="126"/>
        <v>Grenada</v>
      </c>
      <c r="E1725" s="154" t="s">
        <v>784</v>
      </c>
      <c r="F1725" s="157">
        <v>119</v>
      </c>
      <c r="G1725" s="157" t="s">
        <v>1365</v>
      </c>
      <c r="H1725" s="161">
        <v>7429</v>
      </c>
      <c r="I1725" s="157">
        <v>2010</v>
      </c>
      <c r="J1725" s="157" t="s">
        <v>5</v>
      </c>
    </row>
    <row r="1726" spans="1:10">
      <c r="A1726" s="166" t="str">
        <f t="shared" si="122"/>
        <v>Belarus, Economic development</v>
      </c>
      <c r="B1726" s="154" t="str">
        <f t="shared" si="126"/>
        <v>BY</v>
      </c>
      <c r="C1726" s="154" t="str">
        <f t="shared" si="126"/>
        <v>112</v>
      </c>
      <c r="D1726" s="155" t="str">
        <f t="shared" si="126"/>
        <v>Belarus</v>
      </c>
      <c r="E1726" s="154" t="s">
        <v>784</v>
      </c>
      <c r="F1726" s="157">
        <v>108</v>
      </c>
      <c r="G1726" s="157" t="s">
        <v>1365</v>
      </c>
      <c r="H1726" s="161">
        <v>5702</v>
      </c>
      <c r="I1726" s="157">
        <v>2010</v>
      </c>
      <c r="J1726" s="157" t="s">
        <v>5</v>
      </c>
    </row>
    <row r="1727" spans="1:10">
      <c r="A1727" s="166" t="str">
        <f t="shared" si="122"/>
        <v>Seychelles, Economic development</v>
      </c>
      <c r="B1727" s="154" t="str">
        <f t="shared" si="126"/>
        <v>SC</v>
      </c>
      <c r="C1727" s="154" t="str">
        <f t="shared" si="126"/>
        <v>690</v>
      </c>
      <c r="D1727" s="155" t="str">
        <f t="shared" si="126"/>
        <v>Seychelles</v>
      </c>
      <c r="E1727" s="154" t="s">
        <v>784</v>
      </c>
      <c r="F1727" s="157">
        <v>137</v>
      </c>
      <c r="G1727" s="157" t="s">
        <v>1365</v>
      </c>
      <c r="H1727" s="161">
        <v>11451</v>
      </c>
      <c r="I1727" s="157">
        <v>2010</v>
      </c>
      <c r="J1727" s="157" t="s">
        <v>5</v>
      </c>
    </row>
    <row r="1728" spans="1:10">
      <c r="A1728" s="166" t="str">
        <f t="shared" si="122"/>
        <v>Serbia, Economic development</v>
      </c>
      <c r="B1728" s="154" t="str">
        <f t="shared" si="126"/>
        <v>RS</v>
      </c>
      <c r="C1728" s="154" t="str">
        <f t="shared" si="126"/>
        <v>688</v>
      </c>
      <c r="D1728" s="155" t="str">
        <f t="shared" si="126"/>
        <v>Serbia</v>
      </c>
      <c r="E1728" s="154" t="s">
        <v>784</v>
      </c>
      <c r="F1728" s="157">
        <v>102</v>
      </c>
      <c r="G1728" s="157" t="s">
        <v>1365</v>
      </c>
      <c r="H1728" s="161">
        <v>5123</v>
      </c>
      <c r="I1728" s="157">
        <v>2010</v>
      </c>
      <c r="J1728" s="157" t="s">
        <v>5</v>
      </c>
    </row>
    <row r="1729" spans="1:10">
      <c r="A1729" s="166" t="str">
        <f t="shared" si="122"/>
        <v>Saudi Arabia, Economic development</v>
      </c>
      <c r="B1729" s="154" t="str">
        <f t="shared" si="126"/>
        <v>SA</v>
      </c>
      <c r="C1729" s="154" t="str">
        <f t="shared" si="126"/>
        <v>682</v>
      </c>
      <c r="D1729" s="155" t="str">
        <f t="shared" si="126"/>
        <v>Saudi Arabia</v>
      </c>
      <c r="E1729" s="154" t="s">
        <v>784</v>
      </c>
      <c r="F1729" s="157">
        <v>149</v>
      </c>
      <c r="G1729" s="157" t="s">
        <v>1365</v>
      </c>
      <c r="H1729" s="161">
        <v>15836</v>
      </c>
      <c r="I1729" s="157">
        <v>2010</v>
      </c>
      <c r="J1729" s="157" t="s">
        <v>5</v>
      </c>
    </row>
    <row r="1730" spans="1:10">
      <c r="A1730" s="166" t="str">
        <f t="shared" si="122"/>
        <v>Oman, Economic development</v>
      </c>
      <c r="B1730" s="154" t="str">
        <f t="shared" si="126"/>
        <v>OM</v>
      </c>
      <c r="C1730" s="154" t="str">
        <f t="shared" si="126"/>
        <v>512</v>
      </c>
      <c r="D1730" s="155" t="str">
        <f t="shared" si="126"/>
        <v>Oman</v>
      </c>
      <c r="E1730" s="154" t="s">
        <v>784</v>
      </c>
      <c r="F1730" s="157">
        <v>155</v>
      </c>
      <c r="G1730" s="157" t="s">
        <v>1365</v>
      </c>
      <c r="H1730" s="161">
        <v>20791</v>
      </c>
      <c r="I1730" s="157">
        <v>2010</v>
      </c>
      <c r="J1730" s="157" t="s">
        <v>5</v>
      </c>
    </row>
    <row r="1731" spans="1:10">
      <c r="A1731" s="166" t="str">
        <f t="shared" si="122"/>
        <v>Saint Lucia, Economic development</v>
      </c>
      <c r="B1731" s="154" t="str">
        <f t="shared" si="126"/>
        <v>LC</v>
      </c>
      <c r="C1731" s="154" t="str">
        <f t="shared" si="126"/>
        <v>662</v>
      </c>
      <c r="D1731" s="155" t="str">
        <f t="shared" si="126"/>
        <v>Saint Lucia</v>
      </c>
      <c r="E1731" s="154" t="s">
        <v>784</v>
      </c>
      <c r="F1731" s="157">
        <v>114</v>
      </c>
      <c r="G1731" s="157" t="s">
        <v>1365</v>
      </c>
      <c r="H1731" s="161">
        <v>6677</v>
      </c>
      <c r="I1731" s="157">
        <v>2010</v>
      </c>
      <c r="J1731" s="157" t="s">
        <v>5</v>
      </c>
    </row>
    <row r="1732" spans="1:10">
      <c r="A1732" s="166" t="str">
        <f t="shared" si="122"/>
        <v>Dominica, Economic development</v>
      </c>
      <c r="B1732" s="154" t="str">
        <f t="shared" si="126"/>
        <v>DM</v>
      </c>
      <c r="C1732" s="154" t="str">
        <f t="shared" si="126"/>
        <v>212</v>
      </c>
      <c r="D1732" s="155" t="str">
        <f t="shared" si="126"/>
        <v>Dominica</v>
      </c>
      <c r="E1732" s="154" t="s">
        <v>784</v>
      </c>
      <c r="F1732" s="157">
        <v>116</v>
      </c>
      <c r="G1732" s="157" t="s">
        <v>1365</v>
      </c>
      <c r="H1732" s="161">
        <v>7021</v>
      </c>
      <c r="I1732" s="157">
        <v>2010</v>
      </c>
      <c r="J1732" s="157" t="s">
        <v>5</v>
      </c>
    </row>
    <row r="1733" spans="1:10">
      <c r="A1733" s="166" t="str">
        <f t="shared" si="122"/>
        <v>Montenegro, Economic development</v>
      </c>
      <c r="B1733" s="154" t="str">
        <f t="shared" si="126"/>
        <v>ME</v>
      </c>
      <c r="C1733" s="154" t="str">
        <f t="shared" si="126"/>
        <v>499</v>
      </c>
      <c r="D1733" s="155" t="str">
        <f t="shared" si="126"/>
        <v>Montenegro</v>
      </c>
      <c r="E1733" s="154" t="s">
        <v>784</v>
      </c>
      <c r="F1733" s="157">
        <v>113</v>
      </c>
      <c r="G1733" s="157" t="s">
        <v>1365</v>
      </c>
      <c r="H1733" s="161">
        <v>6510</v>
      </c>
      <c r="I1733" s="157">
        <v>2010</v>
      </c>
      <c r="J1733" s="157" t="s">
        <v>5</v>
      </c>
    </row>
    <row r="1734" spans="1:10">
      <c r="A1734" s="166" t="str">
        <f t="shared" ref="A1734:A1797" si="127">D1734&amp;", "&amp;E1734</f>
        <v>Brazil, Economic development</v>
      </c>
      <c r="B1734" s="154" t="str">
        <f t="shared" si="126"/>
        <v>BR</v>
      </c>
      <c r="C1734" s="154" t="str">
        <f t="shared" si="126"/>
        <v>076</v>
      </c>
      <c r="D1734" s="155" t="str">
        <f t="shared" si="126"/>
        <v>Brazil</v>
      </c>
      <c r="E1734" s="154" t="s">
        <v>784</v>
      </c>
      <c r="F1734" s="157">
        <v>133</v>
      </c>
      <c r="G1734" s="157" t="s">
        <v>1365</v>
      </c>
      <c r="H1734" s="161">
        <v>10716</v>
      </c>
      <c r="I1734" s="157">
        <v>2010</v>
      </c>
      <c r="J1734" s="157" t="s">
        <v>5</v>
      </c>
    </row>
    <row r="1735" spans="1:10">
      <c r="A1735" s="166" t="str">
        <f t="shared" si="127"/>
        <v>Panama, Economic development</v>
      </c>
      <c r="B1735" s="154" t="str">
        <f t="shared" si="126"/>
        <v>PA</v>
      </c>
      <c r="C1735" s="154" t="str">
        <f t="shared" si="126"/>
        <v>591</v>
      </c>
      <c r="D1735" s="155" t="str">
        <f t="shared" si="126"/>
        <v>Panama</v>
      </c>
      <c r="E1735" s="154" t="s">
        <v>784</v>
      </c>
      <c r="F1735" s="157">
        <v>122</v>
      </c>
      <c r="G1735" s="157" t="s">
        <v>1365</v>
      </c>
      <c r="H1735" s="161">
        <v>7614</v>
      </c>
      <c r="I1735" s="157">
        <v>2010</v>
      </c>
      <c r="J1735" s="157" t="s">
        <v>5</v>
      </c>
    </row>
    <row r="1736" spans="1:10">
      <c r="A1736" s="166" t="str">
        <f t="shared" si="127"/>
        <v>Argentina, Economic development</v>
      </c>
      <c r="B1736" s="154" t="str">
        <f t="shared" si="126"/>
        <v>AR</v>
      </c>
      <c r="C1736" s="154" t="str">
        <f t="shared" si="126"/>
        <v>032</v>
      </c>
      <c r="D1736" s="155" t="str">
        <f t="shared" si="126"/>
        <v>Argentina</v>
      </c>
      <c r="E1736" s="154" t="s">
        <v>784</v>
      </c>
      <c r="F1736" s="157">
        <v>126</v>
      </c>
      <c r="G1736" s="157" t="s">
        <v>1365</v>
      </c>
      <c r="H1736" s="161">
        <v>9162</v>
      </c>
      <c r="I1736" s="157">
        <v>2010</v>
      </c>
      <c r="J1736" s="157" t="s">
        <v>5</v>
      </c>
    </row>
    <row r="1737" spans="1:10">
      <c r="A1737" s="166" t="str">
        <f t="shared" si="127"/>
        <v>Romania, Economic development</v>
      </c>
      <c r="B1737" s="154" t="str">
        <f t="shared" si="126"/>
        <v>RO</v>
      </c>
      <c r="C1737" s="154" t="str">
        <f t="shared" si="126"/>
        <v>642</v>
      </c>
      <c r="D1737" s="155" t="str">
        <f t="shared" si="126"/>
        <v>Romania</v>
      </c>
      <c r="E1737" s="154" t="s">
        <v>784</v>
      </c>
      <c r="F1737" s="157">
        <v>121</v>
      </c>
      <c r="G1737" s="157" t="s">
        <v>1365</v>
      </c>
      <c r="H1737" s="161">
        <v>7522</v>
      </c>
      <c r="I1737" s="157">
        <v>2010</v>
      </c>
      <c r="J1737" s="157" t="s">
        <v>5</v>
      </c>
    </row>
    <row r="1738" spans="1:10">
      <c r="A1738" s="166" t="str">
        <f t="shared" si="127"/>
        <v>Bahrain, Economic development</v>
      </c>
      <c r="B1738" s="154" t="str">
        <f t="shared" si="126"/>
        <v>BH</v>
      </c>
      <c r="C1738" s="154" t="str">
        <f t="shared" si="126"/>
        <v>048</v>
      </c>
      <c r="D1738" s="155" t="str">
        <f t="shared" si="126"/>
        <v>Bahrain</v>
      </c>
      <c r="E1738" s="154" t="s">
        <v>784</v>
      </c>
      <c r="F1738" s="157">
        <v>152</v>
      </c>
      <c r="G1738" s="157" t="s">
        <v>1365</v>
      </c>
      <c r="H1738" s="161">
        <v>18184</v>
      </c>
      <c r="I1738" s="157">
        <v>2010</v>
      </c>
      <c r="J1738" s="157" t="s">
        <v>5</v>
      </c>
    </row>
    <row r="1739" spans="1:10">
      <c r="A1739" s="166" t="str">
        <f t="shared" si="127"/>
        <v>Palau, Economic development</v>
      </c>
      <c r="B1739" s="154" t="str">
        <f t="shared" si="126"/>
        <v>PW</v>
      </c>
      <c r="C1739" s="154" t="str">
        <f t="shared" si="126"/>
        <v>585</v>
      </c>
      <c r="D1739" s="155" t="str">
        <f t="shared" si="126"/>
        <v>Palau</v>
      </c>
      <c r="E1739" s="154" t="s">
        <v>784</v>
      </c>
      <c r="F1739" s="157">
        <v>134</v>
      </c>
      <c r="G1739" s="157" t="s">
        <v>1365</v>
      </c>
      <c r="H1739" s="161">
        <v>10822</v>
      </c>
      <c r="I1739" s="157">
        <v>2010</v>
      </c>
      <c r="J1739" s="157" t="s">
        <v>5</v>
      </c>
    </row>
    <row r="1740" spans="1:10">
      <c r="A1740" s="166" t="str">
        <f t="shared" si="127"/>
        <v>Saint Kitts and Nevis, Economic development</v>
      </c>
      <c r="B1740" s="154" t="str">
        <f t="shared" si="126"/>
        <v>KN</v>
      </c>
      <c r="C1740" s="154" t="str">
        <f t="shared" si="126"/>
        <v>659</v>
      </c>
      <c r="D1740" s="155" t="str">
        <f t="shared" si="126"/>
        <v>Saint Kitts and Nevis</v>
      </c>
      <c r="E1740" s="154" t="s">
        <v>784</v>
      </c>
      <c r="F1740" s="157">
        <v>131</v>
      </c>
      <c r="G1740" s="157" t="s">
        <v>1365</v>
      </c>
      <c r="H1740" s="161">
        <v>10494</v>
      </c>
      <c r="I1740" s="157">
        <v>2010</v>
      </c>
      <c r="J1740" s="157" t="s">
        <v>5</v>
      </c>
    </row>
    <row r="1741" spans="1:10">
      <c r="A1741" s="166" t="str">
        <f t="shared" si="127"/>
        <v>Antigua and Barbuda, Economic development</v>
      </c>
      <c r="B1741" s="154" t="str">
        <f t="shared" ref="B1741:D1756" si="128">B1541</f>
        <v>AG</v>
      </c>
      <c r="C1741" s="154" t="str">
        <f t="shared" si="128"/>
        <v>028</v>
      </c>
      <c r="D1741" s="155" t="str">
        <f t="shared" si="128"/>
        <v>Antigua and Barbuda</v>
      </c>
      <c r="E1741" s="154" t="s">
        <v>784</v>
      </c>
      <c r="F1741" s="157">
        <v>142</v>
      </c>
      <c r="G1741" s="157" t="s">
        <v>1365</v>
      </c>
      <c r="H1741" s="161">
        <v>12602</v>
      </c>
      <c r="I1741" s="157">
        <v>2010</v>
      </c>
      <c r="J1741" s="157" t="s">
        <v>5</v>
      </c>
    </row>
    <row r="1742" spans="1:10">
      <c r="A1742" s="166" t="str">
        <f t="shared" si="127"/>
        <v>Croatia, Economic development</v>
      </c>
      <c r="B1742" s="154" t="str">
        <f t="shared" si="128"/>
        <v>HR</v>
      </c>
      <c r="C1742" s="154" t="str">
        <f t="shared" si="128"/>
        <v>191</v>
      </c>
      <c r="D1742" s="155" t="str">
        <f t="shared" si="128"/>
        <v>Croatia</v>
      </c>
      <c r="E1742" s="154" t="s">
        <v>784</v>
      </c>
      <c r="F1742" s="157">
        <v>145</v>
      </c>
      <c r="G1742" s="157" t="s">
        <v>1365</v>
      </c>
      <c r="H1742" s="161">
        <v>13820</v>
      </c>
      <c r="I1742" s="157">
        <v>2010</v>
      </c>
      <c r="J1742" s="157" t="s">
        <v>5</v>
      </c>
    </row>
    <row r="1743" spans="1:10">
      <c r="A1743" s="166" t="str">
        <f t="shared" si="127"/>
        <v>Mauritius, Economic development</v>
      </c>
      <c r="B1743" s="154" t="str">
        <f t="shared" si="128"/>
        <v>MU</v>
      </c>
      <c r="C1743" s="154" t="str">
        <f t="shared" si="128"/>
        <v>480</v>
      </c>
      <c r="D1743" s="155" t="str">
        <f t="shared" si="128"/>
        <v>Mauritius</v>
      </c>
      <c r="E1743" s="154" t="s">
        <v>784</v>
      </c>
      <c r="F1743" s="157">
        <v>120</v>
      </c>
      <c r="G1743" s="157" t="s">
        <v>1365</v>
      </c>
      <c r="H1743" s="161">
        <v>7488</v>
      </c>
      <c r="I1743" s="157">
        <v>2010</v>
      </c>
      <c r="J1743" s="157" t="s">
        <v>5</v>
      </c>
    </row>
    <row r="1744" spans="1:10">
      <c r="A1744" s="166" t="str">
        <f t="shared" si="127"/>
        <v>Thailand, Economic development</v>
      </c>
      <c r="B1744" s="154" t="str">
        <f t="shared" si="128"/>
        <v>TH</v>
      </c>
      <c r="C1744" s="154" t="str">
        <f t="shared" si="128"/>
        <v>764</v>
      </c>
      <c r="D1744" s="155" t="str">
        <f t="shared" si="128"/>
        <v>Thailand</v>
      </c>
      <c r="E1744" s="154" t="s">
        <v>784</v>
      </c>
      <c r="F1744" s="157">
        <v>99</v>
      </c>
      <c r="G1744" s="157" t="s">
        <v>1365</v>
      </c>
      <c r="H1744" s="161">
        <v>4613</v>
      </c>
      <c r="I1744" s="157">
        <v>2010</v>
      </c>
      <c r="J1744" s="157" t="s">
        <v>5</v>
      </c>
    </row>
    <row r="1745" spans="1:10">
      <c r="A1745" s="166" t="str">
        <f t="shared" si="127"/>
        <v>Bulgaria, Economic development</v>
      </c>
      <c r="B1745" s="154" t="str">
        <f t="shared" si="128"/>
        <v>BG</v>
      </c>
      <c r="C1745" s="154" t="str">
        <f t="shared" si="128"/>
        <v>100</v>
      </c>
      <c r="D1745" s="155" t="str">
        <f t="shared" si="128"/>
        <v>Bulgaria</v>
      </c>
      <c r="E1745" s="154" t="s">
        <v>784</v>
      </c>
      <c r="F1745" s="157">
        <v>112</v>
      </c>
      <c r="G1745" s="157" t="s">
        <v>1365</v>
      </c>
      <c r="H1745" s="161">
        <v>6365</v>
      </c>
      <c r="I1745" s="157">
        <v>2010</v>
      </c>
      <c r="J1745" s="157" t="s">
        <v>5</v>
      </c>
    </row>
    <row r="1746" spans="1:10">
      <c r="A1746" s="166" t="str">
        <f t="shared" si="127"/>
        <v>Trinidad and Tobago, Economic development</v>
      </c>
      <c r="B1746" s="154" t="str">
        <f t="shared" si="128"/>
        <v>TT</v>
      </c>
      <c r="C1746" s="154" t="str">
        <f t="shared" si="128"/>
        <v>780</v>
      </c>
      <c r="D1746" s="155" t="str">
        <f t="shared" si="128"/>
        <v>Trinidad and Tobago</v>
      </c>
      <c r="E1746" s="154" t="s">
        <v>784</v>
      </c>
      <c r="F1746" s="157">
        <v>148</v>
      </c>
      <c r="G1746" s="157" t="s">
        <v>1365</v>
      </c>
      <c r="H1746" s="161">
        <v>15205</v>
      </c>
      <c r="I1746" s="157">
        <v>2010</v>
      </c>
      <c r="J1746" s="157" t="s">
        <v>5</v>
      </c>
    </row>
    <row r="1747" spans="1:10">
      <c r="A1747" s="166" t="str">
        <f t="shared" si="127"/>
        <v>Lithuania, Economic development</v>
      </c>
      <c r="B1747" s="154" t="str">
        <f t="shared" si="128"/>
        <v>LT</v>
      </c>
      <c r="C1747" s="154" t="str">
        <f t="shared" si="128"/>
        <v>440</v>
      </c>
      <c r="D1747" s="155" t="str">
        <f t="shared" si="128"/>
        <v>Lithuania</v>
      </c>
      <c r="E1747" s="154" t="s">
        <v>784</v>
      </c>
      <c r="F1747" s="157">
        <v>135</v>
      </c>
      <c r="G1747" s="157" t="s">
        <v>1365</v>
      </c>
      <c r="H1747" s="161">
        <v>10975</v>
      </c>
      <c r="I1747" s="157">
        <v>2010</v>
      </c>
      <c r="J1747" s="157" t="s">
        <v>5</v>
      </c>
    </row>
    <row r="1748" spans="1:10">
      <c r="A1748" s="166" t="str">
        <f t="shared" si="127"/>
        <v>Kuwait, Economic development</v>
      </c>
      <c r="B1748" s="154" t="str">
        <f t="shared" si="128"/>
        <v>KW</v>
      </c>
      <c r="C1748" s="154" t="str">
        <f t="shared" si="128"/>
        <v>414</v>
      </c>
      <c r="D1748" s="155" t="str">
        <f t="shared" si="128"/>
        <v>Kuwait</v>
      </c>
      <c r="E1748" s="154" t="s">
        <v>784</v>
      </c>
      <c r="F1748" s="157">
        <v>184</v>
      </c>
      <c r="G1748" s="157" t="s">
        <v>1365</v>
      </c>
      <c r="H1748" s="161">
        <v>45430</v>
      </c>
      <c r="I1748" s="157">
        <v>2010</v>
      </c>
      <c r="J1748" s="157" t="s">
        <v>5</v>
      </c>
    </row>
    <row r="1749" spans="1:10">
      <c r="A1749" s="166" t="str">
        <f t="shared" si="127"/>
        <v>Barbados, Economic development</v>
      </c>
      <c r="B1749" s="154" t="str">
        <f t="shared" si="128"/>
        <v>BB</v>
      </c>
      <c r="C1749" s="154" t="str">
        <f t="shared" si="128"/>
        <v>052</v>
      </c>
      <c r="D1749" s="155" t="str">
        <f t="shared" si="128"/>
        <v>Barbados</v>
      </c>
      <c r="E1749" s="154" t="s">
        <v>784</v>
      </c>
      <c r="F1749" s="157">
        <v>147</v>
      </c>
      <c r="G1749" s="157" t="s">
        <v>1365</v>
      </c>
      <c r="H1749" s="161">
        <v>14497</v>
      </c>
      <c r="I1749" s="157">
        <v>2010</v>
      </c>
      <c r="J1749" s="157" t="s">
        <v>5</v>
      </c>
    </row>
    <row r="1750" spans="1:10">
      <c r="A1750" s="166" t="str">
        <f t="shared" si="127"/>
        <v>Bahamas, Economic development</v>
      </c>
      <c r="B1750" s="154" t="str">
        <f t="shared" si="128"/>
        <v>BS</v>
      </c>
      <c r="C1750" s="154" t="str">
        <f t="shared" si="128"/>
        <v>044</v>
      </c>
      <c r="D1750" s="155" t="str">
        <f t="shared" si="128"/>
        <v>Bahamas</v>
      </c>
      <c r="E1750" s="154" t="s">
        <v>784</v>
      </c>
      <c r="F1750" s="157">
        <v>158</v>
      </c>
      <c r="G1750" s="157" t="s">
        <v>1365</v>
      </c>
      <c r="H1750" s="161">
        <v>22462</v>
      </c>
      <c r="I1750" s="157">
        <v>2010</v>
      </c>
      <c r="J1750" s="157" t="s">
        <v>5</v>
      </c>
    </row>
    <row r="1751" spans="1:10">
      <c r="A1751" s="166" t="str">
        <f t="shared" si="127"/>
        <v>Costa Rica, Economic development</v>
      </c>
      <c r="B1751" s="154" t="str">
        <f t="shared" si="128"/>
        <v>CR</v>
      </c>
      <c r="C1751" s="154" t="str">
        <f t="shared" si="128"/>
        <v>188</v>
      </c>
      <c r="D1751" s="155" t="str">
        <f t="shared" si="128"/>
        <v>Costa Rica</v>
      </c>
      <c r="E1751" s="154" t="s">
        <v>784</v>
      </c>
      <c r="F1751" s="157">
        <v>123</v>
      </c>
      <c r="G1751" s="157" t="s">
        <v>1365</v>
      </c>
      <c r="H1751" s="161">
        <v>7704</v>
      </c>
      <c r="I1751" s="157">
        <v>2010</v>
      </c>
      <c r="J1751" s="157" t="s">
        <v>5</v>
      </c>
    </row>
    <row r="1752" spans="1:10">
      <c r="A1752" s="166" t="str">
        <f t="shared" si="127"/>
        <v>Malaysia, Economic development</v>
      </c>
      <c r="B1752" s="154" t="str">
        <f t="shared" si="128"/>
        <v>MY</v>
      </c>
      <c r="C1752" s="154" t="str">
        <f t="shared" si="128"/>
        <v>458</v>
      </c>
      <c r="D1752" s="155" t="str">
        <f t="shared" si="128"/>
        <v>Malaysia</v>
      </c>
      <c r="E1752" s="154" t="s">
        <v>784</v>
      </c>
      <c r="F1752" s="157">
        <v>124</v>
      </c>
      <c r="G1752" s="157" t="s">
        <v>1365</v>
      </c>
      <c r="H1752" s="161">
        <v>8373</v>
      </c>
      <c r="I1752" s="157">
        <v>2010</v>
      </c>
      <c r="J1752" s="157" t="s">
        <v>5</v>
      </c>
    </row>
    <row r="1753" spans="1:10">
      <c r="A1753" s="166" t="str">
        <f t="shared" si="127"/>
        <v>Brunei Darussalam, Economic development</v>
      </c>
      <c r="B1753" s="154" t="str">
        <f t="shared" si="128"/>
        <v>BN</v>
      </c>
      <c r="C1753" s="154" t="str">
        <f t="shared" si="128"/>
        <v>096</v>
      </c>
      <c r="D1753" s="155" t="str">
        <f t="shared" si="128"/>
        <v>Brunei Darussalam</v>
      </c>
      <c r="E1753" s="154" t="s">
        <v>784</v>
      </c>
      <c r="F1753" s="157">
        <v>168</v>
      </c>
      <c r="G1753" s="157" t="s">
        <v>1365</v>
      </c>
      <c r="H1753" s="161">
        <v>32648</v>
      </c>
      <c r="I1753" s="157">
        <v>2010</v>
      </c>
      <c r="J1753" s="157" t="s">
        <v>5</v>
      </c>
    </row>
    <row r="1754" spans="1:10">
      <c r="A1754" s="166" t="str">
        <f t="shared" si="127"/>
        <v>Latvia, Economic development</v>
      </c>
      <c r="B1754" s="154" t="str">
        <f t="shared" si="128"/>
        <v>LV</v>
      </c>
      <c r="C1754" s="154" t="str">
        <f t="shared" si="128"/>
        <v>428</v>
      </c>
      <c r="D1754" s="155" t="str">
        <f t="shared" si="128"/>
        <v>Latvia</v>
      </c>
      <c r="E1754" s="154" t="s">
        <v>784</v>
      </c>
      <c r="F1754" s="157">
        <v>132</v>
      </c>
      <c r="G1754" s="157" t="s">
        <v>1365</v>
      </c>
      <c r="H1754" s="161">
        <v>10663</v>
      </c>
      <c r="I1754" s="157">
        <v>2010</v>
      </c>
      <c r="J1754" s="157" t="s">
        <v>5</v>
      </c>
    </row>
    <row r="1755" spans="1:10">
      <c r="A1755" s="166" t="str">
        <f t="shared" si="127"/>
        <v>Estonia, Economic development</v>
      </c>
      <c r="B1755" s="154" t="str">
        <f t="shared" si="128"/>
        <v>EE</v>
      </c>
      <c r="C1755" s="154" t="str">
        <f t="shared" si="128"/>
        <v>233</v>
      </c>
      <c r="D1755" s="155" t="str">
        <f t="shared" si="128"/>
        <v>Estonia</v>
      </c>
      <c r="E1755" s="154" t="s">
        <v>784</v>
      </c>
      <c r="F1755" s="157">
        <v>146</v>
      </c>
      <c r="G1755" s="157" t="s">
        <v>1365</v>
      </c>
      <c r="H1755" s="161">
        <v>14135</v>
      </c>
      <c r="I1755" s="157">
        <v>2010</v>
      </c>
      <c r="J1755" s="157" t="s">
        <v>5</v>
      </c>
    </row>
    <row r="1756" spans="1:10">
      <c r="A1756" s="166" t="str">
        <f t="shared" si="127"/>
        <v>Hungary, Economic development</v>
      </c>
      <c r="B1756" s="154" t="str">
        <f t="shared" si="128"/>
        <v>HU</v>
      </c>
      <c r="C1756" s="154" t="str">
        <f t="shared" si="128"/>
        <v>348</v>
      </c>
      <c r="D1756" s="155" t="str">
        <f t="shared" si="128"/>
        <v>Hungary</v>
      </c>
      <c r="E1756" s="154" t="s">
        <v>784</v>
      </c>
      <c r="F1756" s="157">
        <v>143</v>
      </c>
      <c r="G1756" s="157" t="s">
        <v>1365</v>
      </c>
      <c r="H1756" s="161">
        <v>12884</v>
      </c>
      <c r="I1756" s="157">
        <v>2010</v>
      </c>
      <c r="J1756" s="157" t="s">
        <v>5</v>
      </c>
    </row>
    <row r="1757" spans="1:10">
      <c r="A1757" s="166" t="str">
        <f t="shared" si="127"/>
        <v>Qatar, Economic development</v>
      </c>
      <c r="B1757" s="154" t="str">
        <f t="shared" ref="B1757:D1772" si="129">B1557</f>
        <v>QA</v>
      </c>
      <c r="C1757" s="154" t="str">
        <f t="shared" si="129"/>
        <v>634</v>
      </c>
      <c r="D1757" s="155" t="str">
        <f t="shared" si="129"/>
        <v>Qatar</v>
      </c>
      <c r="E1757" s="154" t="s">
        <v>784</v>
      </c>
      <c r="F1757" s="157">
        <v>195</v>
      </c>
      <c r="G1757" s="157" t="s">
        <v>1365</v>
      </c>
      <c r="H1757" s="161">
        <v>72398</v>
      </c>
      <c r="I1757" s="157">
        <v>2010</v>
      </c>
      <c r="J1757" s="157" t="s">
        <v>5</v>
      </c>
    </row>
    <row r="1758" spans="1:10">
      <c r="A1758" s="166" t="str">
        <f t="shared" si="127"/>
        <v>Greece, Economic development</v>
      </c>
      <c r="B1758" s="154" t="str">
        <f t="shared" si="129"/>
        <v>GR</v>
      </c>
      <c r="C1758" s="154" t="str">
        <f t="shared" si="129"/>
        <v>300</v>
      </c>
      <c r="D1758" s="155" t="str">
        <f t="shared" si="129"/>
        <v>Greece</v>
      </c>
      <c r="E1758" s="154" t="s">
        <v>784</v>
      </c>
      <c r="F1758" s="157">
        <v>163</v>
      </c>
      <c r="G1758" s="157" t="s">
        <v>1365</v>
      </c>
      <c r="H1758" s="161">
        <v>26504</v>
      </c>
      <c r="I1758" s="157">
        <v>2010</v>
      </c>
      <c r="J1758" s="157" t="s">
        <v>5</v>
      </c>
    </row>
    <row r="1759" spans="1:10">
      <c r="A1759" s="166" t="str">
        <f t="shared" si="127"/>
        <v>United Arab Emirates, Economic development</v>
      </c>
      <c r="B1759" s="154" t="str">
        <f t="shared" si="129"/>
        <v>AE</v>
      </c>
      <c r="C1759" s="154" t="str">
        <f t="shared" si="129"/>
        <v>784</v>
      </c>
      <c r="D1759" s="155" t="str">
        <f t="shared" si="129"/>
        <v>United Arab Emirates</v>
      </c>
      <c r="E1759" s="154" t="s">
        <v>784</v>
      </c>
      <c r="F1759" s="157">
        <v>176</v>
      </c>
      <c r="G1759" s="157" t="s">
        <v>1365</v>
      </c>
      <c r="H1759" s="161">
        <v>39625</v>
      </c>
      <c r="I1759" s="157">
        <v>2010</v>
      </c>
      <c r="J1759" s="157" t="s">
        <v>5</v>
      </c>
    </row>
    <row r="1760" spans="1:10">
      <c r="A1760" s="166" t="str">
        <f t="shared" si="127"/>
        <v>Uruguay, Economic development</v>
      </c>
      <c r="B1760" s="154" t="str">
        <f t="shared" si="129"/>
        <v>UY</v>
      </c>
      <c r="C1760" s="154" t="str">
        <f t="shared" si="129"/>
        <v>858</v>
      </c>
      <c r="D1760" s="155" t="str">
        <f t="shared" si="129"/>
        <v>Uruguay</v>
      </c>
      <c r="E1760" s="154" t="s">
        <v>784</v>
      </c>
      <c r="F1760" s="157">
        <v>139</v>
      </c>
      <c r="G1760" s="157" t="s">
        <v>1365</v>
      </c>
      <c r="H1760" s="161">
        <v>11952</v>
      </c>
      <c r="I1760" s="157">
        <v>2010</v>
      </c>
      <c r="J1760" s="157" t="s">
        <v>5</v>
      </c>
    </row>
    <row r="1761" spans="1:10">
      <c r="A1761" s="166" t="str">
        <f t="shared" si="127"/>
        <v>Aruba, Economic development</v>
      </c>
      <c r="B1761" s="154" t="str">
        <f t="shared" si="129"/>
        <v>AW</v>
      </c>
      <c r="C1761" s="154" t="str">
        <f t="shared" si="129"/>
        <v>533</v>
      </c>
      <c r="D1761" s="155" t="str">
        <f t="shared" si="129"/>
        <v>Aruba</v>
      </c>
      <c r="E1761" s="154" t="s">
        <v>784</v>
      </c>
      <c r="F1761" s="157">
        <v>159</v>
      </c>
      <c r="G1761" s="157" t="s">
        <v>1365</v>
      </c>
      <c r="H1761" s="161">
        <v>22851</v>
      </c>
      <c r="I1761" s="157">
        <v>2010</v>
      </c>
      <c r="J1761" s="157" t="s">
        <v>5</v>
      </c>
    </row>
    <row r="1762" spans="1:10">
      <c r="A1762" s="166" t="str">
        <f t="shared" si="127"/>
        <v>Slovakia, Economic development</v>
      </c>
      <c r="B1762" s="154" t="str">
        <f t="shared" si="129"/>
        <v>SK</v>
      </c>
      <c r="C1762" s="154" t="str">
        <f t="shared" si="129"/>
        <v>703</v>
      </c>
      <c r="D1762" s="155" t="str">
        <f t="shared" si="129"/>
        <v>Slovakia</v>
      </c>
      <c r="E1762" s="154" t="s">
        <v>784</v>
      </c>
      <c r="F1762" s="157">
        <v>150</v>
      </c>
      <c r="G1762" s="157" t="s">
        <v>1365</v>
      </c>
      <c r="H1762" s="161">
        <v>15976</v>
      </c>
      <c r="I1762" s="157">
        <v>2010</v>
      </c>
      <c r="J1762" s="157" t="s">
        <v>5</v>
      </c>
    </row>
    <row r="1763" spans="1:10">
      <c r="A1763" s="166" t="str">
        <f t="shared" si="127"/>
        <v>Poland, Economic development</v>
      </c>
      <c r="B1763" s="154" t="str">
        <f t="shared" si="129"/>
        <v>PL</v>
      </c>
      <c r="C1763" s="154" t="str">
        <f t="shared" si="129"/>
        <v>616</v>
      </c>
      <c r="D1763" s="155" t="str">
        <f t="shared" si="129"/>
        <v>Poland</v>
      </c>
      <c r="E1763" s="154" t="s">
        <v>784</v>
      </c>
      <c r="F1763" s="157">
        <v>140</v>
      </c>
      <c r="G1763" s="157" t="s">
        <v>1365</v>
      </c>
      <c r="H1763" s="161">
        <v>12263</v>
      </c>
      <c r="I1763" s="157">
        <v>2010</v>
      </c>
      <c r="J1763" s="157" t="s">
        <v>5</v>
      </c>
    </row>
    <row r="1764" spans="1:10">
      <c r="A1764" s="166" t="str">
        <f t="shared" si="127"/>
        <v>French Polynesia, Economic development</v>
      </c>
      <c r="B1764" s="154" t="str">
        <f t="shared" si="129"/>
        <v>PF</v>
      </c>
      <c r="C1764" s="154" t="str">
        <f t="shared" si="129"/>
        <v>258</v>
      </c>
      <c r="D1764" s="155" t="str">
        <f t="shared" si="129"/>
        <v>French Polynesia</v>
      </c>
      <c r="E1764" s="154" t="s">
        <v>784</v>
      </c>
      <c r="F1764" s="157">
        <v>161</v>
      </c>
      <c r="G1764" s="157" t="s">
        <v>1365</v>
      </c>
      <c r="H1764" s="161">
        <v>24669</v>
      </c>
      <c r="I1764" s="157">
        <v>2010</v>
      </c>
      <c r="J1764" s="157" t="s">
        <v>5</v>
      </c>
    </row>
    <row r="1765" spans="1:10">
      <c r="A1765" s="166" t="str">
        <f t="shared" si="127"/>
        <v>Malta, Economic development</v>
      </c>
      <c r="B1765" s="154" t="str">
        <f t="shared" si="129"/>
        <v>MT</v>
      </c>
      <c r="C1765" s="154" t="str">
        <f t="shared" si="129"/>
        <v>470</v>
      </c>
      <c r="D1765" s="155" t="str">
        <f t="shared" si="129"/>
        <v>Malta</v>
      </c>
      <c r="E1765" s="154" t="s">
        <v>784</v>
      </c>
      <c r="F1765" s="157">
        <v>154</v>
      </c>
      <c r="G1765" s="157" t="s">
        <v>1365</v>
      </c>
      <c r="H1765" s="161">
        <v>19599</v>
      </c>
      <c r="I1765" s="157">
        <v>2010</v>
      </c>
      <c r="J1765" s="157" t="s">
        <v>5</v>
      </c>
    </row>
    <row r="1766" spans="1:10">
      <c r="A1766" s="166" t="str">
        <f t="shared" si="127"/>
        <v>Chile, Economic development</v>
      </c>
      <c r="B1766" s="154" t="str">
        <f t="shared" si="129"/>
        <v>CL</v>
      </c>
      <c r="C1766" s="154" t="str">
        <f t="shared" si="129"/>
        <v>152</v>
      </c>
      <c r="D1766" s="155" t="str">
        <f t="shared" si="129"/>
        <v>Chile</v>
      </c>
      <c r="E1766" s="154" t="s">
        <v>784</v>
      </c>
      <c r="F1766" s="157">
        <v>138</v>
      </c>
      <c r="G1766" s="157" t="s">
        <v>1365</v>
      </c>
      <c r="H1766" s="161">
        <v>11888</v>
      </c>
      <c r="I1766" s="157">
        <v>2010</v>
      </c>
      <c r="J1766" s="157" t="s">
        <v>5</v>
      </c>
    </row>
    <row r="1767" spans="1:10">
      <c r="A1767" s="166" t="str">
        <f t="shared" si="127"/>
        <v>Spain, Economic development</v>
      </c>
      <c r="B1767" s="154" t="str">
        <f t="shared" si="129"/>
        <v>ES</v>
      </c>
      <c r="C1767" s="154" t="str">
        <f t="shared" si="129"/>
        <v>724</v>
      </c>
      <c r="D1767" s="155" t="str">
        <f t="shared" si="129"/>
        <v>Spain</v>
      </c>
      <c r="E1767" s="154" t="s">
        <v>784</v>
      </c>
      <c r="F1767" s="157">
        <v>166</v>
      </c>
      <c r="G1767" s="157" t="s">
        <v>1365</v>
      </c>
      <c r="H1767" s="161">
        <v>30543</v>
      </c>
      <c r="I1767" s="157">
        <v>2010</v>
      </c>
      <c r="J1767" s="157" t="s">
        <v>5</v>
      </c>
    </row>
    <row r="1768" spans="1:10">
      <c r="A1768" s="166" t="str">
        <f t="shared" si="127"/>
        <v>Portugal, Economic development</v>
      </c>
      <c r="B1768" s="154" t="str">
        <f t="shared" si="129"/>
        <v>PT</v>
      </c>
      <c r="C1768" s="154" t="str">
        <f t="shared" si="129"/>
        <v>620</v>
      </c>
      <c r="D1768" s="155" t="str">
        <f t="shared" si="129"/>
        <v>Portugal</v>
      </c>
      <c r="E1768" s="154" t="s">
        <v>784</v>
      </c>
      <c r="F1768" s="157">
        <v>157</v>
      </c>
      <c r="G1768" s="157" t="s">
        <v>1365</v>
      </c>
      <c r="H1768" s="161">
        <v>21438</v>
      </c>
      <c r="I1768" s="157">
        <v>2010</v>
      </c>
      <c r="J1768" s="157" t="s">
        <v>5</v>
      </c>
    </row>
    <row r="1769" spans="1:10">
      <c r="A1769" s="166" t="str">
        <f t="shared" si="127"/>
        <v>Turks and Caicos Islands, Economic development</v>
      </c>
      <c r="B1769" s="154" t="str">
        <f t="shared" si="129"/>
        <v>TC</v>
      </c>
      <c r="C1769" s="154" t="str">
        <f t="shared" si="129"/>
        <v>796</v>
      </c>
      <c r="D1769" s="155" t="str">
        <f t="shared" si="129"/>
        <v>Turks and Caicos Islands</v>
      </c>
      <c r="E1769" s="154" t="s">
        <v>784</v>
      </c>
      <c r="F1769" s="157">
        <v>172</v>
      </c>
      <c r="G1769" s="157" t="s">
        <v>1365</v>
      </c>
      <c r="H1769" s="161">
        <v>36000</v>
      </c>
      <c r="I1769" s="157">
        <v>2010</v>
      </c>
      <c r="J1769" s="157" t="s">
        <v>5</v>
      </c>
    </row>
    <row r="1770" spans="1:10">
      <c r="A1770" s="166" t="str">
        <f t="shared" si="127"/>
        <v>Puerto Rico, Economic development</v>
      </c>
      <c r="B1770" s="154" t="str">
        <f t="shared" si="129"/>
        <v>PR</v>
      </c>
      <c r="C1770" s="154" t="str">
        <f t="shared" si="129"/>
        <v>630</v>
      </c>
      <c r="D1770" s="155" t="str">
        <f t="shared" si="129"/>
        <v>Puerto Rico</v>
      </c>
      <c r="E1770" s="154" t="s">
        <v>784</v>
      </c>
      <c r="F1770" s="157">
        <v>162</v>
      </c>
      <c r="G1770" s="157" t="s">
        <v>1365</v>
      </c>
      <c r="H1770" s="161">
        <v>26461</v>
      </c>
      <c r="I1770" s="157">
        <v>2010</v>
      </c>
      <c r="J1770" s="157" t="s">
        <v>5</v>
      </c>
    </row>
    <row r="1771" spans="1:10">
      <c r="A1771" s="166" t="str">
        <f t="shared" si="127"/>
        <v>Czech Republic, Economic development</v>
      </c>
      <c r="B1771" s="154" t="str">
        <f t="shared" si="129"/>
        <v>CZ</v>
      </c>
      <c r="C1771" s="154" t="str">
        <f t="shared" si="129"/>
        <v>203</v>
      </c>
      <c r="D1771" s="155" t="str">
        <f t="shared" si="129"/>
        <v>Czech Republic</v>
      </c>
      <c r="E1771" s="154" t="s">
        <v>784</v>
      </c>
      <c r="F1771" s="157">
        <v>153</v>
      </c>
      <c r="G1771" s="157" t="s">
        <v>1365</v>
      </c>
      <c r="H1771" s="161">
        <v>18839</v>
      </c>
      <c r="I1771" s="157">
        <v>2010</v>
      </c>
      <c r="J1771" s="157" t="s">
        <v>5</v>
      </c>
    </row>
    <row r="1772" spans="1:10">
      <c r="A1772" s="166" t="str">
        <f t="shared" si="127"/>
        <v>Singapore, Economic development</v>
      </c>
      <c r="B1772" s="154" t="str">
        <f t="shared" si="129"/>
        <v>SG</v>
      </c>
      <c r="C1772" s="154" t="str">
        <f t="shared" si="129"/>
        <v>702</v>
      </c>
      <c r="D1772" s="155" t="str">
        <f t="shared" si="129"/>
        <v>Singapore</v>
      </c>
      <c r="E1772" s="154" t="s">
        <v>784</v>
      </c>
      <c r="F1772" s="157">
        <v>180</v>
      </c>
      <c r="G1772" s="157" t="s">
        <v>1365</v>
      </c>
      <c r="H1772" s="161">
        <v>43783</v>
      </c>
      <c r="I1772" s="157">
        <v>2010</v>
      </c>
      <c r="J1772" s="157" t="s">
        <v>5</v>
      </c>
    </row>
    <row r="1773" spans="1:10">
      <c r="A1773" s="166" t="str">
        <f t="shared" si="127"/>
        <v>Israel, Economic development</v>
      </c>
      <c r="B1773" s="154" t="str">
        <f t="shared" ref="B1773:D1788" si="130">B1573</f>
        <v>IL</v>
      </c>
      <c r="C1773" s="154" t="str">
        <f t="shared" si="130"/>
        <v>376</v>
      </c>
      <c r="D1773" s="155" t="str">
        <f t="shared" si="130"/>
        <v>Israel</v>
      </c>
      <c r="E1773" s="154" t="s">
        <v>784</v>
      </c>
      <c r="F1773" s="157">
        <v>165</v>
      </c>
      <c r="G1773" s="157" t="s">
        <v>1365</v>
      </c>
      <c r="H1773" s="161">
        <v>29312</v>
      </c>
      <c r="I1773" s="157">
        <v>2010</v>
      </c>
      <c r="J1773" s="157" t="s">
        <v>5</v>
      </c>
    </row>
    <row r="1774" spans="1:10">
      <c r="A1774" s="166" t="str">
        <f t="shared" si="127"/>
        <v>Greenland, Economic development</v>
      </c>
      <c r="B1774" s="154" t="str">
        <f t="shared" si="130"/>
        <v>GL</v>
      </c>
      <c r="C1774" s="154" t="str">
        <f t="shared" si="130"/>
        <v>304</v>
      </c>
      <c r="D1774" s="155" t="str">
        <f t="shared" si="130"/>
        <v>Greenland</v>
      </c>
      <c r="E1774" s="154" t="s">
        <v>784</v>
      </c>
      <c r="F1774" s="157">
        <v>170</v>
      </c>
      <c r="G1774" s="157" t="s">
        <v>1365</v>
      </c>
      <c r="H1774" s="161">
        <v>35293</v>
      </c>
      <c r="I1774" s="157">
        <v>2010</v>
      </c>
      <c r="J1774" s="157" t="s">
        <v>5</v>
      </c>
    </row>
    <row r="1775" spans="1:10">
      <c r="A1775" s="166" t="str">
        <f t="shared" si="127"/>
        <v>New Caledonia, Economic development</v>
      </c>
      <c r="B1775" s="154" t="str">
        <f t="shared" si="130"/>
        <v>NC</v>
      </c>
      <c r="C1775" s="154" t="str">
        <f t="shared" si="130"/>
        <v>540</v>
      </c>
      <c r="D1775" s="155" t="str">
        <f t="shared" si="130"/>
        <v>New Caledonia</v>
      </c>
      <c r="E1775" s="154" t="s">
        <v>784</v>
      </c>
      <c r="F1775" s="157">
        <v>171</v>
      </c>
      <c r="G1775" s="157" t="s">
        <v>1365</v>
      </c>
      <c r="H1775" s="161">
        <v>35319</v>
      </c>
      <c r="I1775" s="157">
        <v>2010</v>
      </c>
      <c r="J1775" s="157" t="s">
        <v>5</v>
      </c>
    </row>
    <row r="1776" spans="1:10">
      <c r="A1776" s="166" t="str">
        <f t="shared" si="127"/>
        <v>San Marino, Economic development</v>
      </c>
      <c r="B1776" s="154" t="str">
        <f t="shared" si="130"/>
        <v>SM</v>
      </c>
      <c r="C1776" s="154" t="str">
        <f t="shared" si="130"/>
        <v>674</v>
      </c>
      <c r="D1776" s="155" t="str">
        <f t="shared" si="130"/>
        <v>San Marino</v>
      </c>
      <c r="E1776" s="154" t="s">
        <v>784</v>
      </c>
      <c r="F1776" s="157">
        <v>189</v>
      </c>
      <c r="G1776" s="157" t="s">
        <v>1365</v>
      </c>
      <c r="H1776" s="161">
        <v>47171</v>
      </c>
      <c r="I1776" s="157">
        <v>2010</v>
      </c>
      <c r="J1776" s="157" t="s">
        <v>5</v>
      </c>
    </row>
    <row r="1777" spans="1:10">
      <c r="A1777" s="166" t="str">
        <f t="shared" si="127"/>
        <v>Cyprus, Economic development</v>
      </c>
      <c r="B1777" s="154" t="str">
        <f t="shared" si="130"/>
        <v>CY</v>
      </c>
      <c r="C1777" s="154" t="str">
        <f t="shared" si="130"/>
        <v>196</v>
      </c>
      <c r="D1777" s="155" t="str">
        <f t="shared" si="130"/>
        <v>Cyprus</v>
      </c>
      <c r="E1777" s="154" t="s">
        <v>784</v>
      </c>
      <c r="F1777" s="157">
        <v>164</v>
      </c>
      <c r="G1777" s="157" t="s">
        <v>1365</v>
      </c>
      <c r="H1777" s="161">
        <v>28364</v>
      </c>
      <c r="I1777" s="157">
        <v>2010</v>
      </c>
      <c r="J1777" s="157" t="s">
        <v>5</v>
      </c>
    </row>
    <row r="1778" spans="1:10">
      <c r="A1778" s="166" t="str">
        <f t="shared" si="127"/>
        <v>Italy, Economic development</v>
      </c>
      <c r="B1778" s="154" t="str">
        <f t="shared" si="130"/>
        <v>IT</v>
      </c>
      <c r="C1778" s="154" t="str">
        <f t="shared" si="130"/>
        <v>380</v>
      </c>
      <c r="D1778" s="155" t="str">
        <f t="shared" si="130"/>
        <v>Italy</v>
      </c>
      <c r="E1778" s="154" t="s">
        <v>784</v>
      </c>
      <c r="F1778" s="157">
        <v>169</v>
      </c>
      <c r="G1778" s="157" t="s">
        <v>1365</v>
      </c>
      <c r="H1778" s="161">
        <v>33877</v>
      </c>
      <c r="I1778" s="157">
        <v>2010</v>
      </c>
      <c r="J1778" s="157" t="s">
        <v>5</v>
      </c>
    </row>
    <row r="1779" spans="1:10">
      <c r="A1779" s="166" t="str">
        <f t="shared" si="127"/>
        <v>Andorra, Economic development</v>
      </c>
      <c r="B1779" s="154" t="str">
        <f t="shared" si="130"/>
        <v>AD</v>
      </c>
      <c r="C1779" s="154" t="str">
        <f t="shared" si="130"/>
        <v>020</v>
      </c>
      <c r="D1779" s="155" t="str">
        <f t="shared" si="130"/>
        <v>Andorra</v>
      </c>
      <c r="E1779" s="154" t="s">
        <v>784</v>
      </c>
      <c r="F1779" s="157">
        <v>178</v>
      </c>
      <c r="G1779" s="157" t="s">
        <v>1365</v>
      </c>
      <c r="H1779" s="161">
        <v>41138</v>
      </c>
      <c r="I1779" s="157">
        <v>2010</v>
      </c>
      <c r="J1779" s="157" t="s">
        <v>5</v>
      </c>
    </row>
    <row r="1780" spans="1:10">
      <c r="A1780" s="166" t="str">
        <f t="shared" si="127"/>
        <v>Slovenia, Economic development</v>
      </c>
      <c r="B1780" s="154" t="str">
        <f t="shared" si="130"/>
        <v>SI</v>
      </c>
      <c r="C1780" s="154" t="str">
        <f t="shared" si="130"/>
        <v>705</v>
      </c>
      <c r="D1780" s="155" t="str">
        <f t="shared" si="130"/>
        <v>Slovenia</v>
      </c>
      <c r="E1780" s="154" t="s">
        <v>784</v>
      </c>
      <c r="F1780" s="157">
        <v>160</v>
      </c>
      <c r="G1780" s="157" t="s">
        <v>1365</v>
      </c>
      <c r="H1780" s="161">
        <v>23110</v>
      </c>
      <c r="I1780" s="157">
        <v>2010</v>
      </c>
      <c r="J1780" s="157" t="s">
        <v>5</v>
      </c>
    </row>
    <row r="1781" spans="1:10">
      <c r="A1781" s="166" t="str">
        <f t="shared" si="127"/>
        <v>Republic of Korea, Economic development</v>
      </c>
      <c r="B1781" s="154" t="str">
        <f t="shared" si="130"/>
        <v>KR</v>
      </c>
      <c r="C1781" s="154" t="str">
        <f t="shared" si="130"/>
        <v>410</v>
      </c>
      <c r="D1781" s="155" t="str">
        <f t="shared" si="130"/>
        <v>Republic of Korea</v>
      </c>
      <c r="E1781" s="154" t="s">
        <v>784</v>
      </c>
      <c r="F1781" s="157">
        <v>156</v>
      </c>
      <c r="G1781" s="157" t="s">
        <v>1365</v>
      </c>
      <c r="H1781" s="161">
        <v>21052</v>
      </c>
      <c r="I1781" s="157">
        <v>2010</v>
      </c>
      <c r="J1781" s="157" t="s">
        <v>5</v>
      </c>
    </row>
    <row r="1782" spans="1:10">
      <c r="A1782" s="166" t="str">
        <f t="shared" si="127"/>
        <v>France, Economic development</v>
      </c>
      <c r="B1782" s="154" t="str">
        <f t="shared" si="130"/>
        <v>FR</v>
      </c>
      <c r="C1782" s="154" t="str">
        <f t="shared" si="130"/>
        <v>250</v>
      </c>
      <c r="D1782" s="155" t="str">
        <f t="shared" si="130"/>
        <v>France</v>
      </c>
      <c r="E1782" s="154" t="s">
        <v>784</v>
      </c>
      <c r="F1782" s="157">
        <v>175</v>
      </c>
      <c r="G1782" s="157" t="s">
        <v>1365</v>
      </c>
      <c r="H1782" s="161">
        <v>39546</v>
      </c>
      <c r="I1782" s="157">
        <v>2010</v>
      </c>
      <c r="J1782" s="157" t="s">
        <v>5</v>
      </c>
    </row>
    <row r="1783" spans="1:10">
      <c r="A1783" s="166" t="str">
        <f t="shared" si="127"/>
        <v>Cayman Islands, Economic development</v>
      </c>
      <c r="B1783" s="154" t="str">
        <f t="shared" si="130"/>
        <v>KY</v>
      </c>
      <c r="C1783" s="154" t="str">
        <f t="shared" si="130"/>
        <v>136</v>
      </c>
      <c r="D1783" s="155" t="str">
        <f t="shared" si="130"/>
        <v>Cayman Islands</v>
      </c>
      <c r="E1783" s="154" t="s">
        <v>784</v>
      </c>
      <c r="F1783" s="157">
        <v>192</v>
      </c>
      <c r="G1783" s="157" t="s">
        <v>1365</v>
      </c>
      <c r="H1783" s="161">
        <v>57048</v>
      </c>
      <c r="I1783" s="157">
        <v>2010</v>
      </c>
      <c r="J1783" s="157" t="s">
        <v>5</v>
      </c>
    </row>
    <row r="1784" spans="1:10">
      <c r="A1784" s="166" t="str">
        <f t="shared" si="127"/>
        <v>Belgium, Economic development</v>
      </c>
      <c r="B1784" s="154" t="str">
        <f t="shared" si="130"/>
        <v>BE</v>
      </c>
      <c r="C1784" s="154" t="str">
        <f t="shared" si="130"/>
        <v>056</v>
      </c>
      <c r="D1784" s="155" t="str">
        <f t="shared" si="130"/>
        <v>Belgium</v>
      </c>
      <c r="E1784" s="154" t="s">
        <v>784</v>
      </c>
      <c r="F1784" s="157">
        <v>181</v>
      </c>
      <c r="G1784" s="157" t="s">
        <v>1365</v>
      </c>
      <c r="H1784" s="161">
        <v>43815</v>
      </c>
      <c r="I1784" s="157">
        <v>2010</v>
      </c>
      <c r="J1784" s="157" t="s">
        <v>5</v>
      </c>
    </row>
    <row r="1785" spans="1:10">
      <c r="A1785" s="166" t="str">
        <f t="shared" si="127"/>
        <v>United Kingdom of Great Britain and Northern Ireland, Economic development</v>
      </c>
      <c r="B1785" s="154" t="str">
        <f t="shared" si="130"/>
        <v>GB</v>
      </c>
      <c r="C1785" s="154" t="str">
        <f t="shared" si="130"/>
        <v>826</v>
      </c>
      <c r="D1785" s="155" t="str">
        <f t="shared" si="130"/>
        <v>United Kingdom of Great Britain and Northern Ireland</v>
      </c>
      <c r="E1785" s="154" t="s">
        <v>784</v>
      </c>
      <c r="F1785" s="157">
        <v>173</v>
      </c>
      <c r="G1785" s="157" t="s">
        <v>1365</v>
      </c>
      <c r="H1785" s="161">
        <v>36327</v>
      </c>
      <c r="I1785" s="157">
        <v>2010</v>
      </c>
      <c r="J1785" s="157" t="s">
        <v>5</v>
      </c>
    </row>
    <row r="1786" spans="1:10">
      <c r="A1786" s="166" t="str">
        <f t="shared" si="127"/>
        <v>Luxembourg, Economic development</v>
      </c>
      <c r="B1786" s="154" t="str">
        <f t="shared" si="130"/>
        <v>LU</v>
      </c>
      <c r="C1786" s="154" t="str">
        <f t="shared" si="130"/>
        <v>442</v>
      </c>
      <c r="D1786" s="155" t="str">
        <f t="shared" si="130"/>
        <v>Luxembourg</v>
      </c>
      <c r="E1786" s="154" t="s">
        <v>784</v>
      </c>
      <c r="F1786" s="157">
        <v>198</v>
      </c>
      <c r="G1786" s="157" t="s">
        <v>1365</v>
      </c>
      <c r="H1786" s="161">
        <v>105095</v>
      </c>
      <c r="I1786" s="157">
        <v>2010</v>
      </c>
      <c r="J1786" s="157" t="s">
        <v>5</v>
      </c>
    </row>
    <row r="1787" spans="1:10">
      <c r="A1787" s="166" t="str">
        <f t="shared" si="127"/>
        <v>Japan, Economic development</v>
      </c>
      <c r="B1787" s="154" t="str">
        <f t="shared" si="130"/>
        <v>JP</v>
      </c>
      <c r="C1787" s="154" t="str">
        <f t="shared" si="130"/>
        <v>392</v>
      </c>
      <c r="D1787" s="155" t="str">
        <f t="shared" si="130"/>
        <v>Japan</v>
      </c>
      <c r="E1787" s="154" t="s">
        <v>784</v>
      </c>
      <c r="F1787" s="157">
        <v>179</v>
      </c>
      <c r="G1787" s="157" t="s">
        <v>1365</v>
      </c>
      <c r="H1787" s="161">
        <v>43141</v>
      </c>
      <c r="I1787" s="157">
        <v>2010</v>
      </c>
      <c r="J1787" s="157" t="s">
        <v>5</v>
      </c>
    </row>
    <row r="1788" spans="1:10">
      <c r="A1788" s="166" t="str">
        <f t="shared" si="127"/>
        <v>Iceland, Economic development</v>
      </c>
      <c r="B1788" s="154" t="str">
        <f t="shared" si="130"/>
        <v>IS</v>
      </c>
      <c r="C1788" s="154" t="str">
        <f t="shared" si="130"/>
        <v>352</v>
      </c>
      <c r="D1788" s="155" t="str">
        <f t="shared" si="130"/>
        <v>Iceland</v>
      </c>
      <c r="E1788" s="154" t="s">
        <v>784</v>
      </c>
      <c r="F1788" s="157">
        <v>174</v>
      </c>
      <c r="G1788" s="157" t="s">
        <v>1365</v>
      </c>
      <c r="H1788" s="161">
        <v>39278</v>
      </c>
      <c r="I1788" s="157">
        <v>2010</v>
      </c>
      <c r="J1788" s="157" t="s">
        <v>5</v>
      </c>
    </row>
    <row r="1789" spans="1:10">
      <c r="A1789" s="166" t="str">
        <f t="shared" si="127"/>
        <v>Finland, Economic development</v>
      </c>
      <c r="B1789" s="154" t="str">
        <f t="shared" ref="B1789:D1804" si="131">B1589</f>
        <v>FI</v>
      </c>
      <c r="C1789" s="154" t="str">
        <f t="shared" si="131"/>
        <v>246</v>
      </c>
      <c r="D1789" s="155" t="str">
        <f t="shared" si="131"/>
        <v>Finland</v>
      </c>
      <c r="E1789" s="154" t="s">
        <v>784</v>
      </c>
      <c r="F1789" s="157">
        <v>182</v>
      </c>
      <c r="G1789" s="157" t="s">
        <v>1365</v>
      </c>
      <c r="H1789" s="161">
        <v>44502</v>
      </c>
      <c r="I1789" s="157">
        <v>2010</v>
      </c>
      <c r="J1789" s="157" t="s">
        <v>5</v>
      </c>
    </row>
    <row r="1790" spans="1:10">
      <c r="A1790" s="166" t="str">
        <f t="shared" si="127"/>
        <v>Liechtenstein, Economic development</v>
      </c>
      <c r="B1790" s="154" t="str">
        <f t="shared" si="131"/>
        <v>LI</v>
      </c>
      <c r="C1790" s="154" t="str">
        <f t="shared" si="131"/>
        <v>438</v>
      </c>
      <c r="D1790" s="155" t="str">
        <f t="shared" si="131"/>
        <v>Liechtenstein</v>
      </c>
      <c r="E1790" s="154" t="s">
        <v>784</v>
      </c>
      <c r="F1790" s="157">
        <v>199</v>
      </c>
      <c r="G1790" s="157" t="s">
        <v>1365</v>
      </c>
      <c r="H1790" s="161">
        <v>142781</v>
      </c>
      <c r="I1790" s="157">
        <v>2010</v>
      </c>
      <c r="J1790" s="157" t="s">
        <v>5</v>
      </c>
    </row>
    <row r="1791" spans="1:10">
      <c r="A1791" s="166" t="str">
        <f t="shared" si="127"/>
        <v>Ireland, Economic development</v>
      </c>
      <c r="B1791" s="154" t="str">
        <f t="shared" si="131"/>
        <v>IE</v>
      </c>
      <c r="C1791" s="154" t="str">
        <f t="shared" si="131"/>
        <v>372</v>
      </c>
      <c r="D1791" s="155" t="str">
        <f t="shared" si="131"/>
        <v>Ireland</v>
      </c>
      <c r="E1791" s="154" t="s">
        <v>784</v>
      </c>
      <c r="F1791" s="157">
        <v>185</v>
      </c>
      <c r="G1791" s="157" t="s">
        <v>1365</v>
      </c>
      <c r="H1791" s="161">
        <v>46220</v>
      </c>
      <c r="I1791" s="157">
        <v>2010</v>
      </c>
      <c r="J1791" s="157" t="s">
        <v>5</v>
      </c>
    </row>
    <row r="1792" spans="1:10">
      <c r="A1792" s="166" t="str">
        <f t="shared" si="127"/>
        <v>Bermuda, Economic development</v>
      </c>
      <c r="B1792" s="154" t="str">
        <f t="shared" si="131"/>
        <v>BM</v>
      </c>
      <c r="C1792" s="154" t="str">
        <f t="shared" si="131"/>
        <v>060</v>
      </c>
      <c r="D1792" s="155" t="str">
        <f t="shared" si="131"/>
        <v>Bermuda</v>
      </c>
      <c r="E1792" s="154" t="s">
        <v>784</v>
      </c>
      <c r="F1792" s="157">
        <v>197</v>
      </c>
      <c r="G1792" s="157" t="s">
        <v>1365</v>
      </c>
      <c r="H1792" s="161">
        <v>92625</v>
      </c>
      <c r="I1792" s="157">
        <v>2010</v>
      </c>
      <c r="J1792" s="157" t="s">
        <v>5</v>
      </c>
    </row>
    <row r="1793" spans="1:10">
      <c r="A1793" s="166" t="str">
        <f t="shared" si="127"/>
        <v>United States of America, Economic development</v>
      </c>
      <c r="B1793" s="154" t="str">
        <f t="shared" si="131"/>
        <v>US</v>
      </c>
      <c r="C1793" s="154" t="str">
        <f t="shared" si="131"/>
        <v>840</v>
      </c>
      <c r="D1793" s="155" t="str">
        <f t="shared" si="131"/>
        <v>United States of America</v>
      </c>
      <c r="E1793" s="154" t="s">
        <v>784</v>
      </c>
      <c r="F1793" s="157">
        <v>187</v>
      </c>
      <c r="G1793" s="157" t="s">
        <v>1365</v>
      </c>
      <c r="H1793" s="161">
        <v>46546</v>
      </c>
      <c r="I1793" s="157">
        <v>2010</v>
      </c>
      <c r="J1793" s="157" t="s">
        <v>5</v>
      </c>
    </row>
    <row r="1794" spans="1:10">
      <c r="A1794" s="166" t="str">
        <f t="shared" si="127"/>
        <v>Germany, Economic development</v>
      </c>
      <c r="B1794" s="154" t="str">
        <f t="shared" si="131"/>
        <v>DE</v>
      </c>
      <c r="C1794" s="154" t="str">
        <f t="shared" si="131"/>
        <v>276</v>
      </c>
      <c r="D1794" s="155" t="str">
        <f t="shared" si="131"/>
        <v>Germany</v>
      </c>
      <c r="E1794" s="154" t="s">
        <v>784</v>
      </c>
      <c r="F1794" s="157">
        <v>177</v>
      </c>
      <c r="G1794" s="157" t="s">
        <v>1365</v>
      </c>
      <c r="H1794" s="161">
        <v>39857</v>
      </c>
      <c r="I1794" s="157">
        <v>2010</v>
      </c>
      <c r="J1794" s="157" t="s">
        <v>5</v>
      </c>
    </row>
    <row r="1795" spans="1:10">
      <c r="A1795" s="166" t="str">
        <f t="shared" si="127"/>
        <v>Austria, Economic development</v>
      </c>
      <c r="B1795" s="154" t="str">
        <f t="shared" si="131"/>
        <v>AT</v>
      </c>
      <c r="C1795" s="154" t="str">
        <f t="shared" si="131"/>
        <v>040</v>
      </c>
      <c r="D1795" s="155" t="str">
        <f t="shared" si="131"/>
        <v>Austria</v>
      </c>
      <c r="E1795" s="154" t="s">
        <v>784</v>
      </c>
      <c r="F1795" s="157">
        <v>183</v>
      </c>
      <c r="G1795" s="157" t="s">
        <v>1365</v>
      </c>
      <c r="H1795" s="161">
        <v>45159</v>
      </c>
      <c r="I1795" s="157">
        <v>2010</v>
      </c>
      <c r="J1795" s="157" t="s">
        <v>5</v>
      </c>
    </row>
    <row r="1796" spans="1:10">
      <c r="A1796" s="166" t="str">
        <f t="shared" si="127"/>
        <v>Canada, Economic development</v>
      </c>
      <c r="B1796" s="154" t="str">
        <f t="shared" si="131"/>
        <v>CA</v>
      </c>
      <c r="C1796" s="154" t="str">
        <f t="shared" si="131"/>
        <v>124</v>
      </c>
      <c r="D1796" s="155" t="str">
        <f t="shared" si="131"/>
        <v>Canada</v>
      </c>
      <c r="E1796" s="154" t="s">
        <v>784</v>
      </c>
      <c r="F1796" s="157">
        <v>186</v>
      </c>
      <c r="G1796" s="157" t="s">
        <v>1365</v>
      </c>
      <c r="H1796" s="161">
        <v>46361</v>
      </c>
      <c r="I1796" s="157">
        <v>2010</v>
      </c>
      <c r="J1796" s="157" t="s">
        <v>5</v>
      </c>
    </row>
    <row r="1797" spans="1:10">
      <c r="A1797" s="166" t="str">
        <f t="shared" si="127"/>
        <v>Monaco, Economic development</v>
      </c>
      <c r="B1797" s="154" t="str">
        <f t="shared" si="131"/>
        <v>MC</v>
      </c>
      <c r="C1797" s="154" t="str">
        <f t="shared" si="131"/>
        <v>492</v>
      </c>
      <c r="D1797" s="155" t="str">
        <f t="shared" si="131"/>
        <v>Monaco</v>
      </c>
      <c r="E1797" s="154" t="s">
        <v>784</v>
      </c>
      <c r="F1797" s="157">
        <v>200</v>
      </c>
      <c r="G1797" s="157" t="s">
        <v>1365</v>
      </c>
      <c r="H1797" s="161">
        <v>153177</v>
      </c>
      <c r="I1797" s="157">
        <v>2010</v>
      </c>
      <c r="J1797" s="157" t="s">
        <v>5</v>
      </c>
    </row>
    <row r="1798" spans="1:10">
      <c r="A1798" s="166" t="str">
        <f t="shared" ref="A1798:A1861" si="132">D1798&amp;", "&amp;E1798</f>
        <v>Denmark, Economic development</v>
      </c>
      <c r="B1798" s="154" t="str">
        <f t="shared" si="131"/>
        <v>DK</v>
      </c>
      <c r="C1798" s="154" t="str">
        <f t="shared" si="131"/>
        <v>208</v>
      </c>
      <c r="D1798" s="155" t="str">
        <f t="shared" si="131"/>
        <v>Denmark</v>
      </c>
      <c r="E1798" s="154" t="s">
        <v>784</v>
      </c>
      <c r="F1798" s="157">
        <v>191</v>
      </c>
      <c r="G1798" s="157" t="s">
        <v>1365</v>
      </c>
      <c r="H1798" s="161">
        <v>55830</v>
      </c>
      <c r="I1798" s="157">
        <v>2010</v>
      </c>
      <c r="J1798" s="157" t="s">
        <v>5</v>
      </c>
    </row>
    <row r="1799" spans="1:10">
      <c r="A1799" s="166" t="str">
        <f t="shared" si="132"/>
        <v>Sweden, Economic development</v>
      </c>
      <c r="B1799" s="154" t="str">
        <f t="shared" si="131"/>
        <v>SE</v>
      </c>
      <c r="C1799" s="154" t="str">
        <f t="shared" si="131"/>
        <v>752</v>
      </c>
      <c r="D1799" s="155" t="str">
        <f t="shared" si="131"/>
        <v>Sweden</v>
      </c>
      <c r="E1799" s="154" t="s">
        <v>784</v>
      </c>
      <c r="F1799" s="157">
        <v>190</v>
      </c>
      <c r="G1799" s="157" t="s">
        <v>1365</v>
      </c>
      <c r="H1799" s="161">
        <v>48906</v>
      </c>
      <c r="I1799" s="157">
        <v>2010</v>
      </c>
      <c r="J1799" s="157" t="s">
        <v>5</v>
      </c>
    </row>
    <row r="1800" spans="1:10">
      <c r="A1800" s="166" t="str">
        <f t="shared" si="132"/>
        <v>Australia, Economic development</v>
      </c>
      <c r="B1800" s="154" t="str">
        <f t="shared" si="131"/>
        <v>AU</v>
      </c>
      <c r="C1800" s="154" t="str">
        <f t="shared" si="131"/>
        <v>036</v>
      </c>
      <c r="D1800" s="155" t="str">
        <f t="shared" si="131"/>
        <v>Australia</v>
      </c>
      <c r="E1800" s="154" t="s">
        <v>784</v>
      </c>
      <c r="F1800" s="157">
        <v>193</v>
      </c>
      <c r="G1800" s="157" t="s">
        <v>1365</v>
      </c>
      <c r="H1800" s="161">
        <v>57119</v>
      </c>
      <c r="I1800" s="157">
        <v>2010</v>
      </c>
      <c r="J1800" s="157" t="s">
        <v>5</v>
      </c>
    </row>
    <row r="1801" spans="1:10">
      <c r="A1801" s="166" t="str">
        <f t="shared" si="132"/>
        <v>Netherlands, Economic development</v>
      </c>
      <c r="B1801" s="154" t="str">
        <f t="shared" si="131"/>
        <v>NL</v>
      </c>
      <c r="C1801" s="154" t="str">
        <f t="shared" si="131"/>
        <v>528</v>
      </c>
      <c r="D1801" s="155" t="str">
        <f t="shared" si="131"/>
        <v>Netherlands</v>
      </c>
      <c r="E1801" s="154" t="s">
        <v>784</v>
      </c>
      <c r="F1801" s="157">
        <v>188</v>
      </c>
      <c r="G1801" s="157" t="s">
        <v>1365</v>
      </c>
      <c r="H1801" s="161">
        <v>46910</v>
      </c>
      <c r="I1801" s="157">
        <v>2010</v>
      </c>
      <c r="J1801" s="157" t="s">
        <v>5</v>
      </c>
    </row>
    <row r="1802" spans="1:10">
      <c r="A1802" s="166" t="str">
        <f t="shared" si="132"/>
        <v>New Zealand, Economic development</v>
      </c>
      <c r="B1802" s="154" t="str">
        <f t="shared" si="131"/>
        <v>NZ</v>
      </c>
      <c r="C1802" s="154" t="str">
        <f t="shared" si="131"/>
        <v>554</v>
      </c>
      <c r="D1802" s="155" t="str">
        <f t="shared" si="131"/>
        <v>New Zealand</v>
      </c>
      <c r="E1802" s="154" t="s">
        <v>784</v>
      </c>
      <c r="F1802" s="157">
        <v>167</v>
      </c>
      <c r="G1802" s="157" t="s">
        <v>1365</v>
      </c>
      <c r="H1802" s="161">
        <v>32372</v>
      </c>
      <c r="I1802" s="157">
        <v>2010</v>
      </c>
      <c r="J1802" s="157" t="s">
        <v>5</v>
      </c>
    </row>
    <row r="1803" spans="1:10">
      <c r="A1803" s="166" t="str">
        <f t="shared" si="132"/>
        <v>Switzerland, Economic development</v>
      </c>
      <c r="B1803" s="154" t="str">
        <f t="shared" si="131"/>
        <v>CH</v>
      </c>
      <c r="C1803" s="154" t="str">
        <f t="shared" si="131"/>
        <v>756</v>
      </c>
      <c r="D1803" s="155" t="str">
        <f t="shared" si="131"/>
        <v>Switzerland</v>
      </c>
      <c r="E1803" s="154" t="s">
        <v>784</v>
      </c>
      <c r="F1803" s="157">
        <v>194</v>
      </c>
      <c r="G1803" s="157" t="s">
        <v>1365</v>
      </c>
      <c r="H1803" s="161">
        <v>68880</v>
      </c>
      <c r="I1803" s="157">
        <v>2010</v>
      </c>
      <c r="J1803" s="157" t="s">
        <v>5</v>
      </c>
    </row>
    <row r="1804" spans="1:10">
      <c r="A1804" s="166" t="str">
        <f t="shared" si="132"/>
        <v>Norway, Economic development</v>
      </c>
      <c r="B1804" s="154" t="str">
        <f t="shared" si="131"/>
        <v>NO</v>
      </c>
      <c r="C1804" s="154" t="str">
        <f t="shared" si="131"/>
        <v>578</v>
      </c>
      <c r="D1804" s="155" t="str">
        <f t="shared" si="131"/>
        <v>Norway</v>
      </c>
      <c r="E1804" s="154" t="s">
        <v>784</v>
      </c>
      <c r="F1804" s="157">
        <v>196</v>
      </c>
      <c r="G1804" s="157" t="s">
        <v>1365</v>
      </c>
      <c r="H1804" s="161">
        <v>84589</v>
      </c>
      <c r="I1804" s="157">
        <v>2010</v>
      </c>
      <c r="J1804" s="157" t="s">
        <v>5</v>
      </c>
    </row>
    <row r="1805" spans="1:10">
      <c r="A1805" s="166" t="str">
        <f t="shared" si="132"/>
        <v>Somalia, Business</v>
      </c>
      <c r="B1805" s="154" t="str">
        <f t="shared" ref="B1805:D1820" si="133">B1605</f>
        <v>SO</v>
      </c>
      <c r="C1805" s="154" t="str">
        <f t="shared" si="133"/>
        <v>706</v>
      </c>
      <c r="D1805" s="155" t="str">
        <f t="shared" si="133"/>
        <v>Somalia</v>
      </c>
      <c r="E1805" s="154" t="s">
        <v>705</v>
      </c>
      <c r="F1805" s="157">
        <v>1</v>
      </c>
      <c r="G1805" s="157" t="s">
        <v>1309</v>
      </c>
      <c r="H1805" s="157">
        <v>190</v>
      </c>
      <c r="I1805" s="157">
        <v>2013</v>
      </c>
      <c r="J1805" s="157" t="s">
        <v>6</v>
      </c>
    </row>
    <row r="1806" spans="1:10">
      <c r="A1806" s="166" t="str">
        <f t="shared" si="132"/>
        <v>Democratic Republic of the Congo, Business</v>
      </c>
      <c r="B1806" s="154" t="str">
        <f t="shared" si="133"/>
        <v>CD</v>
      </c>
      <c r="C1806" s="154" t="str">
        <f t="shared" si="133"/>
        <v>180</v>
      </c>
      <c r="D1806" s="155" t="str">
        <f t="shared" si="133"/>
        <v>Democratic Republic of the Congo</v>
      </c>
      <c r="E1806" s="154" t="s">
        <v>705</v>
      </c>
      <c r="F1806" s="157">
        <v>7</v>
      </c>
      <c r="G1806" s="157" t="s">
        <v>1309</v>
      </c>
      <c r="H1806" s="157">
        <v>183</v>
      </c>
      <c r="I1806" s="157">
        <v>2013</v>
      </c>
      <c r="J1806" s="157" t="s">
        <v>5</v>
      </c>
    </row>
    <row r="1807" spans="1:10">
      <c r="A1807" s="166" t="str">
        <f t="shared" si="132"/>
        <v>Eritrea, Business</v>
      </c>
      <c r="B1807" s="154" t="str">
        <f t="shared" si="133"/>
        <v>ER</v>
      </c>
      <c r="C1807" s="154" t="str">
        <f t="shared" si="133"/>
        <v>232</v>
      </c>
      <c r="D1807" s="155" t="str">
        <f t="shared" si="133"/>
        <v>Eritrea</v>
      </c>
      <c r="E1807" s="154" t="s">
        <v>705</v>
      </c>
      <c r="F1807" s="157">
        <v>6</v>
      </c>
      <c r="G1807" s="157" t="s">
        <v>1309</v>
      </c>
      <c r="H1807" s="157">
        <v>184</v>
      </c>
      <c r="I1807" s="157">
        <v>2013</v>
      </c>
      <c r="J1807" s="157" t="s">
        <v>5</v>
      </c>
    </row>
    <row r="1808" spans="1:10">
      <c r="A1808" s="166" t="str">
        <f t="shared" si="132"/>
        <v>Chad, Business</v>
      </c>
      <c r="B1808" s="154" t="str">
        <f t="shared" si="133"/>
        <v>TD</v>
      </c>
      <c r="C1808" s="154" t="str">
        <f t="shared" si="133"/>
        <v>148</v>
      </c>
      <c r="D1808" s="155" t="str">
        <f t="shared" si="133"/>
        <v>Chad</v>
      </c>
      <c r="E1808" s="154" t="s">
        <v>705</v>
      </c>
      <c r="F1808" s="157">
        <v>2</v>
      </c>
      <c r="G1808" s="157" t="s">
        <v>1309</v>
      </c>
      <c r="H1808" s="157">
        <v>189</v>
      </c>
      <c r="I1808" s="157">
        <v>2013</v>
      </c>
      <c r="J1808" s="157" t="s">
        <v>5</v>
      </c>
    </row>
    <row r="1809" spans="1:10">
      <c r="A1809" s="166" t="str">
        <f t="shared" si="132"/>
        <v>Burundi, Business</v>
      </c>
      <c r="B1809" s="154" t="str">
        <f t="shared" si="133"/>
        <v>BI</v>
      </c>
      <c r="C1809" s="154" t="str">
        <f t="shared" si="133"/>
        <v>108</v>
      </c>
      <c r="D1809" s="155" t="str">
        <f t="shared" si="133"/>
        <v>Burundi</v>
      </c>
      <c r="E1809" s="154" t="s">
        <v>705</v>
      </c>
      <c r="F1809" s="157">
        <v>51</v>
      </c>
      <c r="G1809" s="157" t="s">
        <v>1309</v>
      </c>
      <c r="H1809" s="157">
        <v>140</v>
      </c>
      <c r="I1809" s="157">
        <v>2013</v>
      </c>
      <c r="J1809" s="157" t="s">
        <v>5</v>
      </c>
    </row>
    <row r="1810" spans="1:10">
      <c r="A1810" s="166" t="str">
        <f t="shared" si="132"/>
        <v>Guinea-Bissau, Business</v>
      </c>
      <c r="B1810" s="154" t="str">
        <f t="shared" si="133"/>
        <v>GW</v>
      </c>
      <c r="C1810" s="154" t="str">
        <f t="shared" si="133"/>
        <v>624</v>
      </c>
      <c r="D1810" s="155" t="str">
        <f t="shared" si="133"/>
        <v>Guinea-Bissau</v>
      </c>
      <c r="E1810" s="154" t="s">
        <v>705</v>
      </c>
      <c r="F1810" s="157">
        <v>10</v>
      </c>
      <c r="G1810" s="157" t="s">
        <v>1309</v>
      </c>
      <c r="H1810" s="157">
        <v>180</v>
      </c>
      <c r="I1810" s="157">
        <v>2013</v>
      </c>
      <c r="J1810" s="157" t="s">
        <v>5</v>
      </c>
    </row>
    <row r="1811" spans="1:10">
      <c r="A1811" s="166" t="str">
        <f t="shared" si="132"/>
        <v>Central African Republic, Business</v>
      </c>
      <c r="B1811" s="154" t="str">
        <f t="shared" si="133"/>
        <v>CF</v>
      </c>
      <c r="C1811" s="154" t="str">
        <f t="shared" si="133"/>
        <v>140</v>
      </c>
      <c r="D1811" s="155" t="str">
        <f t="shared" si="133"/>
        <v>Central African Republic</v>
      </c>
      <c r="E1811" s="154" t="s">
        <v>705</v>
      </c>
      <c r="F1811" s="157">
        <v>3</v>
      </c>
      <c r="G1811" s="157" t="s">
        <v>1309</v>
      </c>
      <c r="H1811" s="157">
        <v>188</v>
      </c>
      <c r="I1811" s="157">
        <v>2013</v>
      </c>
      <c r="J1811" s="157" t="s">
        <v>5</v>
      </c>
    </row>
    <row r="1812" spans="1:10">
      <c r="A1812" s="166" t="str">
        <f t="shared" si="132"/>
        <v>Guinea, Business</v>
      </c>
      <c r="B1812" s="154" t="str">
        <f t="shared" si="133"/>
        <v>GN</v>
      </c>
      <c r="C1812" s="154" t="str">
        <f t="shared" si="133"/>
        <v>324</v>
      </c>
      <c r="D1812" s="155" t="str">
        <f t="shared" si="133"/>
        <v>Guinea</v>
      </c>
      <c r="E1812" s="154" t="s">
        <v>705</v>
      </c>
      <c r="F1812" s="157">
        <v>15</v>
      </c>
      <c r="G1812" s="157" t="s">
        <v>1309</v>
      </c>
      <c r="H1812" s="157">
        <v>175</v>
      </c>
      <c r="I1812" s="157">
        <v>2013</v>
      </c>
      <c r="J1812" s="157" t="s">
        <v>5</v>
      </c>
    </row>
    <row r="1813" spans="1:10">
      <c r="A1813" s="166" t="str">
        <f t="shared" si="132"/>
        <v>Yemen, Business</v>
      </c>
      <c r="B1813" s="154" t="str">
        <f t="shared" si="133"/>
        <v>YE</v>
      </c>
      <c r="C1813" s="154" t="str">
        <f t="shared" si="133"/>
        <v>887</v>
      </c>
      <c r="D1813" s="155" t="str">
        <f t="shared" si="133"/>
        <v>Yemen</v>
      </c>
      <c r="E1813" s="154" t="s">
        <v>705</v>
      </c>
      <c r="F1813" s="157">
        <v>58</v>
      </c>
      <c r="G1813" s="157" t="s">
        <v>1309</v>
      </c>
      <c r="H1813" s="157">
        <v>133</v>
      </c>
      <c r="I1813" s="157">
        <v>2013</v>
      </c>
      <c r="J1813" s="157" t="s">
        <v>5</v>
      </c>
    </row>
    <row r="1814" spans="1:10">
      <c r="A1814" s="166" t="str">
        <f t="shared" si="132"/>
        <v>Liberia, Business</v>
      </c>
      <c r="B1814" s="154" t="str">
        <f t="shared" si="133"/>
        <v>LR</v>
      </c>
      <c r="C1814" s="154" t="str">
        <f t="shared" si="133"/>
        <v>430</v>
      </c>
      <c r="D1814" s="155" t="str">
        <f t="shared" si="133"/>
        <v>Liberia</v>
      </c>
      <c r="E1814" s="154" t="s">
        <v>705</v>
      </c>
      <c r="F1814" s="157">
        <v>47</v>
      </c>
      <c r="G1814" s="157" t="s">
        <v>1309</v>
      </c>
      <c r="H1814" s="157">
        <v>144</v>
      </c>
      <c r="I1814" s="157">
        <v>2013</v>
      </c>
      <c r="J1814" s="157" t="s">
        <v>5</v>
      </c>
    </row>
    <row r="1815" spans="1:10">
      <c r="A1815" s="166" t="str">
        <f t="shared" si="132"/>
        <v>Mali, Business</v>
      </c>
      <c r="B1815" s="154" t="str">
        <f t="shared" si="133"/>
        <v>ML</v>
      </c>
      <c r="C1815" s="154" t="str">
        <f t="shared" si="133"/>
        <v>466</v>
      </c>
      <c r="D1815" s="155" t="str">
        <f t="shared" si="133"/>
        <v>Mali</v>
      </c>
      <c r="E1815" s="154" t="s">
        <v>705</v>
      </c>
      <c r="F1815" s="157">
        <v>35</v>
      </c>
      <c r="G1815" s="157" t="s">
        <v>1309</v>
      </c>
      <c r="H1815" s="157">
        <v>155</v>
      </c>
      <c r="I1815" s="157">
        <v>2013</v>
      </c>
      <c r="J1815" s="157" t="s">
        <v>5</v>
      </c>
    </row>
    <row r="1816" spans="1:10">
      <c r="A1816" s="166" t="str">
        <f t="shared" si="132"/>
        <v>Democratic People's Republic of Korea, Business</v>
      </c>
      <c r="B1816" s="154" t="str">
        <f t="shared" si="133"/>
        <v>KP</v>
      </c>
      <c r="C1816" s="154" t="str">
        <f t="shared" si="133"/>
        <v>408</v>
      </c>
      <c r="D1816" s="155" t="str">
        <f t="shared" si="133"/>
        <v>Democratic People's Republic of Korea</v>
      </c>
      <c r="E1816" s="154" t="s">
        <v>705</v>
      </c>
      <c r="F1816" s="157">
        <v>38</v>
      </c>
      <c r="G1816" s="157" t="s">
        <v>1309</v>
      </c>
      <c r="H1816" s="157">
        <v>152</v>
      </c>
      <c r="I1816" s="157">
        <v>2013</v>
      </c>
      <c r="J1816" s="157" t="s">
        <v>6</v>
      </c>
    </row>
    <row r="1817" spans="1:10">
      <c r="A1817" s="166" t="str">
        <f t="shared" si="132"/>
        <v>Afghanistan, Business</v>
      </c>
      <c r="B1817" s="154" t="str">
        <f t="shared" si="133"/>
        <v>AF</v>
      </c>
      <c r="C1817" s="154" t="str">
        <f t="shared" si="133"/>
        <v>004</v>
      </c>
      <c r="D1817" s="155" t="str">
        <f t="shared" si="133"/>
        <v>Afghanistan</v>
      </c>
      <c r="E1817" s="154" t="s">
        <v>705</v>
      </c>
      <c r="F1817" s="157">
        <v>26</v>
      </c>
      <c r="G1817" s="157" t="s">
        <v>1309</v>
      </c>
      <c r="H1817" s="157">
        <v>164</v>
      </c>
      <c r="I1817" s="157">
        <v>2013</v>
      </c>
      <c r="J1817" s="157" t="s">
        <v>5</v>
      </c>
    </row>
    <row r="1818" spans="1:10">
      <c r="A1818" s="166" t="str">
        <f t="shared" si="132"/>
        <v>Niger, Business</v>
      </c>
      <c r="B1818" s="154" t="str">
        <f t="shared" si="133"/>
        <v>NE</v>
      </c>
      <c r="C1818" s="154" t="str">
        <f t="shared" si="133"/>
        <v>562</v>
      </c>
      <c r="D1818" s="155" t="str">
        <f t="shared" si="133"/>
        <v>Niger</v>
      </c>
      <c r="E1818" s="154" t="s">
        <v>705</v>
      </c>
      <c r="F1818" s="157">
        <v>14</v>
      </c>
      <c r="G1818" s="157" t="s">
        <v>1309</v>
      </c>
      <c r="H1818" s="157">
        <v>176</v>
      </c>
      <c r="I1818" s="157">
        <v>2013</v>
      </c>
      <c r="J1818" s="157" t="s">
        <v>5</v>
      </c>
    </row>
    <row r="1819" spans="1:10">
      <c r="A1819" s="166" t="str">
        <f t="shared" si="132"/>
        <v>Madagascar, Business</v>
      </c>
      <c r="B1819" s="154" t="str">
        <f t="shared" si="133"/>
        <v>MG</v>
      </c>
      <c r="C1819" s="154" t="str">
        <f t="shared" si="133"/>
        <v>450</v>
      </c>
      <c r="D1819" s="155" t="str">
        <f t="shared" si="133"/>
        <v>Madagascar</v>
      </c>
      <c r="E1819" s="154" t="s">
        <v>705</v>
      </c>
      <c r="F1819" s="157">
        <v>43</v>
      </c>
      <c r="G1819" s="157" t="s">
        <v>1309</v>
      </c>
      <c r="H1819" s="157">
        <v>148</v>
      </c>
      <c r="I1819" s="157">
        <v>2013</v>
      </c>
      <c r="J1819" s="157" t="s">
        <v>5</v>
      </c>
    </row>
    <row r="1820" spans="1:10">
      <c r="A1820" s="166" t="str">
        <f t="shared" si="132"/>
        <v>Sierra Leone, Business</v>
      </c>
      <c r="B1820" s="154" t="str">
        <f t="shared" si="133"/>
        <v>SL</v>
      </c>
      <c r="C1820" s="154" t="str">
        <f t="shared" si="133"/>
        <v>694</v>
      </c>
      <c r="D1820" s="155" t="str">
        <f t="shared" si="133"/>
        <v>Sierra Leone</v>
      </c>
      <c r="E1820" s="154" t="s">
        <v>705</v>
      </c>
      <c r="F1820" s="157">
        <v>49</v>
      </c>
      <c r="G1820" s="157" t="s">
        <v>1309</v>
      </c>
      <c r="H1820" s="157">
        <v>142</v>
      </c>
      <c r="I1820" s="157">
        <v>2013</v>
      </c>
      <c r="J1820" s="157" t="s">
        <v>5</v>
      </c>
    </row>
    <row r="1821" spans="1:10">
      <c r="A1821" s="166" t="str">
        <f t="shared" si="132"/>
        <v>Sudan, Business</v>
      </c>
      <c r="B1821" s="154" t="str">
        <f t="shared" ref="B1821:D1836" si="134">B1621</f>
        <v>SD</v>
      </c>
      <c r="C1821" s="154" t="str">
        <f t="shared" si="134"/>
        <v>729</v>
      </c>
      <c r="D1821" s="155" t="str">
        <f t="shared" si="134"/>
        <v>Sudan</v>
      </c>
      <c r="E1821" s="154" t="s">
        <v>705</v>
      </c>
      <c r="F1821" s="157">
        <v>42</v>
      </c>
      <c r="G1821" s="157" t="s">
        <v>1309</v>
      </c>
      <c r="H1821" s="157">
        <v>149</v>
      </c>
      <c r="I1821" s="157">
        <v>2013</v>
      </c>
      <c r="J1821" s="157" t="s">
        <v>5</v>
      </c>
    </row>
    <row r="1822" spans="1:10">
      <c r="A1822" s="166" t="str">
        <f t="shared" si="132"/>
        <v>Ethiopia, Business</v>
      </c>
      <c r="B1822" s="154" t="str">
        <f t="shared" si="134"/>
        <v>ET</v>
      </c>
      <c r="C1822" s="154" t="str">
        <f t="shared" si="134"/>
        <v>231</v>
      </c>
      <c r="D1822" s="155" t="str">
        <f t="shared" si="134"/>
        <v>Ethiopia</v>
      </c>
      <c r="E1822" s="154" t="s">
        <v>705</v>
      </c>
      <c r="F1822" s="157">
        <v>66</v>
      </c>
      <c r="G1822" s="157" t="s">
        <v>1309</v>
      </c>
      <c r="H1822" s="157">
        <v>125</v>
      </c>
      <c r="I1822" s="157">
        <v>2013</v>
      </c>
      <c r="J1822" s="157" t="s">
        <v>5</v>
      </c>
    </row>
    <row r="1823" spans="1:10">
      <c r="A1823" s="166" t="str">
        <f t="shared" si="132"/>
        <v>Djibouti, Business</v>
      </c>
      <c r="B1823" s="154" t="str">
        <f t="shared" si="134"/>
        <v>DJ</v>
      </c>
      <c r="C1823" s="154" t="str">
        <f t="shared" si="134"/>
        <v>262</v>
      </c>
      <c r="D1823" s="155" t="str">
        <f t="shared" si="134"/>
        <v>Djibouti</v>
      </c>
      <c r="E1823" s="154" t="s">
        <v>705</v>
      </c>
      <c r="F1823" s="157">
        <v>30</v>
      </c>
      <c r="G1823" s="157" t="s">
        <v>1309</v>
      </c>
      <c r="H1823" s="157">
        <v>160</v>
      </c>
      <c r="I1823" s="157">
        <v>2013</v>
      </c>
      <c r="J1823" s="157" t="s">
        <v>5</v>
      </c>
    </row>
    <row r="1824" spans="1:10">
      <c r="A1824" s="166" t="str">
        <f t="shared" si="132"/>
        <v>Gambia, Business</v>
      </c>
      <c r="B1824" s="154" t="str">
        <f t="shared" si="134"/>
        <v>GM</v>
      </c>
      <c r="C1824" s="154" t="str">
        <f t="shared" si="134"/>
        <v>270</v>
      </c>
      <c r="D1824" s="155" t="str">
        <f t="shared" si="134"/>
        <v>Gambia</v>
      </c>
      <c r="E1824" s="154" t="s">
        <v>705</v>
      </c>
      <c r="F1824" s="157">
        <v>41</v>
      </c>
      <c r="G1824" s="157" t="s">
        <v>1309</v>
      </c>
      <c r="H1824" s="157">
        <v>150</v>
      </c>
      <c r="I1824" s="157">
        <v>2013</v>
      </c>
      <c r="J1824" s="157" t="s">
        <v>5</v>
      </c>
    </row>
    <row r="1825" spans="1:10">
      <c r="A1825" s="166" t="str">
        <f t="shared" si="132"/>
        <v>Rwanda, Business</v>
      </c>
      <c r="B1825" s="154" t="str">
        <f t="shared" si="134"/>
        <v>RW</v>
      </c>
      <c r="C1825" s="154" t="str">
        <f t="shared" si="134"/>
        <v>646</v>
      </c>
      <c r="D1825" s="155" t="str">
        <f t="shared" si="134"/>
        <v>Rwanda</v>
      </c>
      <c r="E1825" s="154" t="s">
        <v>705</v>
      </c>
      <c r="F1825" s="157">
        <v>167</v>
      </c>
      <c r="G1825" s="157" t="s">
        <v>1309</v>
      </c>
      <c r="H1825" s="157">
        <v>32</v>
      </c>
      <c r="I1825" s="157">
        <v>2013</v>
      </c>
      <c r="J1825" s="157" t="s">
        <v>5</v>
      </c>
    </row>
    <row r="1826" spans="1:10">
      <c r="A1826" s="166" t="str">
        <f t="shared" si="132"/>
        <v>Zimbabwe, Business</v>
      </c>
      <c r="B1826" s="154" t="str">
        <f t="shared" si="134"/>
        <v>ZW</v>
      </c>
      <c r="C1826" s="154" t="str">
        <f t="shared" si="134"/>
        <v>716</v>
      </c>
      <c r="D1826" s="155" t="str">
        <f t="shared" si="134"/>
        <v>Zimbabwe</v>
      </c>
      <c r="E1826" s="154" t="s">
        <v>705</v>
      </c>
      <c r="F1826" s="157">
        <v>20</v>
      </c>
      <c r="G1826" s="157" t="s">
        <v>1309</v>
      </c>
      <c r="H1826" s="157">
        <v>170</v>
      </c>
      <c r="I1826" s="157">
        <v>2013</v>
      </c>
      <c r="J1826" s="157" t="s">
        <v>5</v>
      </c>
    </row>
    <row r="1827" spans="1:10">
      <c r="A1827" s="166" t="str">
        <f t="shared" si="132"/>
        <v>Mauritania, Business</v>
      </c>
      <c r="B1827" s="154" t="str">
        <f t="shared" si="134"/>
        <v>MR</v>
      </c>
      <c r="C1827" s="154" t="str">
        <f t="shared" si="134"/>
        <v>478</v>
      </c>
      <c r="D1827" s="155" t="str">
        <f t="shared" si="134"/>
        <v>Mauritania</v>
      </c>
      <c r="E1827" s="154" t="s">
        <v>705</v>
      </c>
      <c r="F1827" s="157">
        <v>17</v>
      </c>
      <c r="G1827" s="157" t="s">
        <v>1309</v>
      </c>
      <c r="H1827" s="157">
        <v>173</v>
      </c>
      <c r="I1827" s="157">
        <v>2013</v>
      </c>
      <c r="J1827" s="157" t="s">
        <v>5</v>
      </c>
    </row>
    <row r="1828" spans="1:10">
      <c r="A1828" s="166" t="str">
        <f t="shared" si="132"/>
        <v>Timor-Leste, Business</v>
      </c>
      <c r="B1828" s="154" t="str">
        <f t="shared" si="134"/>
        <v>TL</v>
      </c>
      <c r="C1828" s="154" t="str">
        <f t="shared" si="134"/>
        <v>626</v>
      </c>
      <c r="D1828" s="155" t="str">
        <f t="shared" si="134"/>
        <v>Timor-Leste</v>
      </c>
      <c r="E1828" s="154" t="s">
        <v>705</v>
      </c>
      <c r="F1828" s="157">
        <v>18</v>
      </c>
      <c r="G1828" s="157" t="s">
        <v>1309</v>
      </c>
      <c r="H1828" s="157">
        <v>172</v>
      </c>
      <c r="I1828" s="157">
        <v>2013</v>
      </c>
      <c r="J1828" s="157" t="s">
        <v>5</v>
      </c>
    </row>
    <row r="1829" spans="1:10">
      <c r="A1829" s="166" t="str">
        <f t="shared" si="132"/>
        <v>Burkina Faso, Business</v>
      </c>
      <c r="B1829" s="154" t="str">
        <f t="shared" si="134"/>
        <v>BF</v>
      </c>
      <c r="C1829" s="154" t="str">
        <f t="shared" si="134"/>
        <v>854</v>
      </c>
      <c r="D1829" s="155" t="str">
        <f t="shared" si="134"/>
        <v>Burkina Faso</v>
      </c>
      <c r="E1829" s="154" t="s">
        <v>705</v>
      </c>
      <c r="F1829" s="157">
        <v>36</v>
      </c>
      <c r="G1829" s="157" t="s">
        <v>1309</v>
      </c>
      <c r="H1829" s="157">
        <v>154</v>
      </c>
      <c r="I1829" s="157">
        <v>2013</v>
      </c>
      <c r="J1829" s="157" t="s">
        <v>5</v>
      </c>
    </row>
    <row r="1830" spans="1:10">
      <c r="A1830" s="166" t="str">
        <f t="shared" si="132"/>
        <v>Togo, Business</v>
      </c>
      <c r="B1830" s="154" t="str">
        <f t="shared" si="134"/>
        <v>TG</v>
      </c>
      <c r="C1830" s="154" t="str">
        <f t="shared" si="134"/>
        <v>768</v>
      </c>
      <c r="D1830" s="155" t="str">
        <f t="shared" si="134"/>
        <v>Togo</v>
      </c>
      <c r="E1830" s="154" t="s">
        <v>705</v>
      </c>
      <c r="F1830" s="157">
        <v>33</v>
      </c>
      <c r="G1830" s="157" t="s">
        <v>1309</v>
      </c>
      <c r="H1830" s="157">
        <v>157</v>
      </c>
      <c r="I1830" s="157">
        <v>2013</v>
      </c>
      <c r="J1830" s="157" t="s">
        <v>5</v>
      </c>
    </row>
    <row r="1831" spans="1:10">
      <c r="A1831" s="166" t="str">
        <f t="shared" si="132"/>
        <v>Mozambique, Business</v>
      </c>
      <c r="B1831" s="154" t="str">
        <f t="shared" si="134"/>
        <v>MZ</v>
      </c>
      <c r="C1831" s="154" t="str">
        <f t="shared" si="134"/>
        <v>508</v>
      </c>
      <c r="D1831" s="155" t="str">
        <f t="shared" si="134"/>
        <v>Mozambique</v>
      </c>
      <c r="E1831" s="154" t="s">
        <v>705</v>
      </c>
      <c r="F1831" s="157">
        <v>52</v>
      </c>
      <c r="G1831" s="157" t="s">
        <v>1309</v>
      </c>
      <c r="H1831" s="157">
        <v>139</v>
      </c>
      <c r="I1831" s="157">
        <v>2013</v>
      </c>
      <c r="J1831" s="157" t="s">
        <v>5</v>
      </c>
    </row>
    <row r="1832" spans="1:10">
      <c r="A1832" s="166" t="str">
        <f t="shared" si="132"/>
        <v>Haiti, Business</v>
      </c>
      <c r="B1832" s="154" t="str">
        <f t="shared" si="134"/>
        <v>HT</v>
      </c>
      <c r="C1832" s="154" t="str">
        <f t="shared" si="134"/>
        <v>332</v>
      </c>
      <c r="D1832" s="155" t="str">
        <f t="shared" si="134"/>
        <v>Haiti</v>
      </c>
      <c r="E1832" s="154" t="s">
        <v>705</v>
      </c>
      <c r="F1832" s="157">
        <v>13</v>
      </c>
      <c r="G1832" s="157" t="s">
        <v>1309</v>
      </c>
      <c r="H1832" s="157">
        <v>177</v>
      </c>
      <c r="I1832" s="157">
        <v>2013</v>
      </c>
      <c r="J1832" s="157" t="s">
        <v>5</v>
      </c>
    </row>
    <row r="1833" spans="1:10">
      <c r="A1833" s="166" t="str">
        <f t="shared" si="132"/>
        <v>Congo, Business</v>
      </c>
      <c r="B1833" s="154" t="str">
        <f t="shared" si="134"/>
        <v>CG</v>
      </c>
      <c r="C1833" s="154" t="str">
        <f t="shared" si="134"/>
        <v>178</v>
      </c>
      <c r="D1833" s="155" t="str">
        <f t="shared" si="134"/>
        <v>Congo</v>
      </c>
      <c r="E1833" s="154" t="s">
        <v>705</v>
      </c>
      <c r="F1833" s="157">
        <v>5</v>
      </c>
      <c r="G1833" s="157" t="s">
        <v>1309</v>
      </c>
      <c r="H1833" s="157">
        <v>185</v>
      </c>
      <c r="I1833" s="157">
        <v>2013</v>
      </c>
      <c r="J1833" s="157" t="s">
        <v>5</v>
      </c>
    </row>
    <row r="1834" spans="1:10">
      <c r="A1834" s="166" t="str">
        <f t="shared" si="132"/>
        <v>Comoros, Business</v>
      </c>
      <c r="B1834" s="154" t="str">
        <f t="shared" si="134"/>
        <v>KM</v>
      </c>
      <c r="C1834" s="154" t="str">
        <f t="shared" si="134"/>
        <v>174</v>
      </c>
      <c r="D1834" s="155" t="str">
        <f t="shared" si="134"/>
        <v>Comoros</v>
      </c>
      <c r="E1834" s="154" t="s">
        <v>705</v>
      </c>
      <c r="F1834" s="157">
        <v>32</v>
      </c>
      <c r="G1834" s="157" t="s">
        <v>1309</v>
      </c>
      <c r="H1834" s="157">
        <v>158</v>
      </c>
      <c r="I1834" s="157">
        <v>2013</v>
      </c>
      <c r="J1834" s="157" t="s">
        <v>5</v>
      </c>
    </row>
    <row r="1835" spans="1:10">
      <c r="A1835" s="166" t="str">
        <f t="shared" si="132"/>
        <v>Cameroon, Business</v>
      </c>
      <c r="B1835" s="154" t="str">
        <f t="shared" si="134"/>
        <v>CM</v>
      </c>
      <c r="C1835" s="154" t="str">
        <f t="shared" si="134"/>
        <v>120</v>
      </c>
      <c r="D1835" s="155" t="str">
        <f t="shared" si="134"/>
        <v>Cameroon</v>
      </c>
      <c r="E1835" s="154" t="s">
        <v>705</v>
      </c>
      <c r="F1835" s="157">
        <v>22</v>
      </c>
      <c r="G1835" s="157" t="s">
        <v>1309</v>
      </c>
      <c r="H1835" s="157">
        <v>168</v>
      </c>
      <c r="I1835" s="157">
        <v>2013</v>
      </c>
      <c r="J1835" s="157" t="s">
        <v>5</v>
      </c>
    </row>
    <row r="1836" spans="1:10">
      <c r="A1836" s="166" t="str">
        <f t="shared" si="132"/>
        <v>Sao Tome and Principe, Business</v>
      </c>
      <c r="B1836" s="154" t="str">
        <f t="shared" si="134"/>
        <v>ST</v>
      </c>
      <c r="C1836" s="154" t="str">
        <f t="shared" si="134"/>
        <v>678</v>
      </c>
      <c r="D1836" s="155" t="str">
        <f t="shared" si="134"/>
        <v>Sao Tome and Principe</v>
      </c>
      <c r="E1836" s="154" t="s">
        <v>705</v>
      </c>
      <c r="F1836" s="157">
        <v>21</v>
      </c>
      <c r="G1836" s="157" t="s">
        <v>1309</v>
      </c>
      <c r="H1836" s="157">
        <v>169</v>
      </c>
      <c r="I1836" s="157">
        <v>2013</v>
      </c>
      <c r="J1836" s="157" t="s">
        <v>5</v>
      </c>
    </row>
    <row r="1837" spans="1:10">
      <c r="A1837" s="166" t="str">
        <f t="shared" si="132"/>
        <v>Iraq, Business</v>
      </c>
      <c r="B1837" s="154" t="str">
        <f t="shared" ref="B1837:D1852" si="135">B1637</f>
        <v>IQ</v>
      </c>
      <c r="C1837" s="154" t="str">
        <f t="shared" si="135"/>
        <v>368</v>
      </c>
      <c r="D1837" s="155" t="str">
        <f t="shared" si="135"/>
        <v>Iraq</v>
      </c>
      <c r="E1837" s="154" t="s">
        <v>705</v>
      </c>
      <c r="F1837" s="157">
        <v>40</v>
      </c>
      <c r="G1837" s="157" t="s">
        <v>1309</v>
      </c>
      <c r="H1837" s="157">
        <v>151</v>
      </c>
      <c r="I1837" s="157">
        <v>2013</v>
      </c>
      <c r="J1837" s="157" t="s">
        <v>5</v>
      </c>
    </row>
    <row r="1838" spans="1:10">
      <c r="A1838" s="166" t="str">
        <f t="shared" si="132"/>
        <v>Cambodia, Business</v>
      </c>
      <c r="B1838" s="154" t="str">
        <f t="shared" si="135"/>
        <v>KH</v>
      </c>
      <c r="C1838" s="154" t="str">
        <f t="shared" si="135"/>
        <v>116</v>
      </c>
      <c r="D1838" s="155" t="str">
        <f t="shared" si="135"/>
        <v>Cambodia</v>
      </c>
      <c r="E1838" s="154" t="s">
        <v>705</v>
      </c>
      <c r="F1838" s="157">
        <v>54</v>
      </c>
      <c r="G1838" s="157" t="s">
        <v>1309</v>
      </c>
      <c r="H1838" s="157">
        <v>137</v>
      </c>
      <c r="I1838" s="157">
        <v>2013</v>
      </c>
      <c r="J1838" s="157" t="s">
        <v>5</v>
      </c>
    </row>
    <row r="1839" spans="1:10">
      <c r="A1839" s="166" t="str">
        <f t="shared" si="132"/>
        <v>Myanmar, Business</v>
      </c>
      <c r="B1839" s="154" t="str">
        <f t="shared" si="135"/>
        <v>MM</v>
      </c>
      <c r="C1839" s="154" t="str">
        <f t="shared" si="135"/>
        <v>104</v>
      </c>
      <c r="D1839" s="155" t="str">
        <f t="shared" si="135"/>
        <v>Myanmar</v>
      </c>
      <c r="E1839" s="154" t="s">
        <v>705</v>
      </c>
      <c r="F1839" s="157">
        <v>8</v>
      </c>
      <c r="G1839" s="157" t="s">
        <v>1309</v>
      </c>
      <c r="H1839" s="157">
        <v>182</v>
      </c>
      <c r="I1839" s="157">
        <v>2013</v>
      </c>
      <c r="J1839" s="157" t="s">
        <v>5</v>
      </c>
    </row>
    <row r="1840" spans="1:10">
      <c r="A1840" s="166" t="str">
        <f t="shared" si="132"/>
        <v>Lao People's Democratic Republic, Business</v>
      </c>
      <c r="B1840" s="154" t="str">
        <f t="shared" si="135"/>
        <v>LA</v>
      </c>
      <c r="C1840" s="154" t="str">
        <f t="shared" si="135"/>
        <v>418</v>
      </c>
      <c r="D1840" s="155" t="str">
        <f t="shared" si="135"/>
        <v>Lao People's Democratic Republic</v>
      </c>
      <c r="E1840" s="154" t="s">
        <v>705</v>
      </c>
      <c r="F1840" s="157">
        <v>31</v>
      </c>
      <c r="G1840" s="157" t="s">
        <v>1309</v>
      </c>
      <c r="H1840" s="157">
        <v>159</v>
      </c>
      <c r="I1840" s="157">
        <v>2013</v>
      </c>
      <c r="J1840" s="157" t="s">
        <v>5</v>
      </c>
    </row>
    <row r="1841" spans="1:10">
      <c r="A1841" s="166" t="str">
        <f t="shared" si="132"/>
        <v>Cote d'Ivoire, Business</v>
      </c>
      <c r="B1841" s="154" t="str">
        <f t="shared" si="135"/>
        <v>CI</v>
      </c>
      <c r="C1841" s="154" t="str">
        <f t="shared" si="135"/>
        <v>384</v>
      </c>
      <c r="D1841" s="155" t="str">
        <f t="shared" si="135"/>
        <v>Cote d'Ivoire</v>
      </c>
      <c r="E1841" s="154" t="s">
        <v>705</v>
      </c>
      <c r="F1841" s="157">
        <v>23</v>
      </c>
      <c r="G1841" s="157" t="s">
        <v>1309</v>
      </c>
      <c r="H1841" s="157">
        <v>167</v>
      </c>
      <c r="I1841" s="157">
        <v>2013</v>
      </c>
      <c r="J1841" s="157" t="s">
        <v>5</v>
      </c>
    </row>
    <row r="1842" spans="1:10">
      <c r="A1842" s="166" t="str">
        <f t="shared" si="132"/>
        <v>Malawi, Business</v>
      </c>
      <c r="B1842" s="154" t="str">
        <f t="shared" si="135"/>
        <v>MW</v>
      </c>
      <c r="C1842" s="154" t="str">
        <f t="shared" si="135"/>
        <v>454</v>
      </c>
      <c r="D1842" s="155" t="str">
        <f t="shared" si="135"/>
        <v>Malawi</v>
      </c>
      <c r="E1842" s="154" t="s">
        <v>705</v>
      </c>
      <c r="F1842" s="157">
        <v>19</v>
      </c>
      <c r="G1842" s="157" t="s">
        <v>1309</v>
      </c>
      <c r="H1842" s="157">
        <v>171</v>
      </c>
      <c r="I1842" s="157">
        <v>2013</v>
      </c>
      <c r="J1842" s="157" t="s">
        <v>5</v>
      </c>
    </row>
    <row r="1843" spans="1:10">
      <c r="A1843" s="166" t="str">
        <f t="shared" si="132"/>
        <v>Angola, Business</v>
      </c>
      <c r="B1843" s="154" t="str">
        <f t="shared" si="135"/>
        <v>AO</v>
      </c>
      <c r="C1843" s="154" t="str">
        <f t="shared" si="135"/>
        <v>024</v>
      </c>
      <c r="D1843" s="155" t="str">
        <f t="shared" si="135"/>
        <v>Angola</v>
      </c>
      <c r="E1843" s="154" t="s">
        <v>705</v>
      </c>
      <c r="F1843" s="157">
        <v>11</v>
      </c>
      <c r="G1843" s="157" t="s">
        <v>1309</v>
      </c>
      <c r="H1843" s="157">
        <v>179</v>
      </c>
      <c r="I1843" s="157">
        <v>2013</v>
      </c>
      <c r="J1843" s="157" t="s">
        <v>5</v>
      </c>
    </row>
    <row r="1844" spans="1:10">
      <c r="A1844" s="166" t="str">
        <f t="shared" si="132"/>
        <v>Nigeria, Business</v>
      </c>
      <c r="B1844" s="154" t="str">
        <f t="shared" si="135"/>
        <v>NG</v>
      </c>
      <c r="C1844" s="154" t="str">
        <f t="shared" si="135"/>
        <v>566</v>
      </c>
      <c r="D1844" s="155" t="str">
        <f t="shared" si="135"/>
        <v>Nigeria</v>
      </c>
      <c r="E1844" s="154" t="s">
        <v>705</v>
      </c>
      <c r="F1844" s="157">
        <v>44</v>
      </c>
      <c r="G1844" s="157" t="s">
        <v>1309</v>
      </c>
      <c r="H1844" s="157">
        <v>147</v>
      </c>
      <c r="I1844" s="157">
        <v>2013</v>
      </c>
      <c r="J1844" s="157" t="s">
        <v>5</v>
      </c>
    </row>
    <row r="1845" spans="1:10">
      <c r="A1845" s="166" t="str">
        <f t="shared" si="132"/>
        <v>Lesotho, Business</v>
      </c>
      <c r="B1845" s="154" t="str">
        <f t="shared" si="135"/>
        <v>LS</v>
      </c>
      <c r="C1845" s="154" t="str">
        <f t="shared" si="135"/>
        <v>426</v>
      </c>
      <c r="D1845" s="155" t="str">
        <f t="shared" si="135"/>
        <v>Lesotho</v>
      </c>
      <c r="E1845" s="154" t="s">
        <v>705</v>
      </c>
      <c r="F1845" s="157">
        <v>55</v>
      </c>
      <c r="G1845" s="157" t="s">
        <v>1309</v>
      </c>
      <c r="H1845" s="157">
        <v>136</v>
      </c>
      <c r="I1845" s="157">
        <v>2013</v>
      </c>
      <c r="J1845" s="157" t="s">
        <v>5</v>
      </c>
    </row>
    <row r="1846" spans="1:10">
      <c r="A1846" s="166" t="str">
        <f t="shared" si="132"/>
        <v>Benin, Business</v>
      </c>
      <c r="B1846" s="154" t="str">
        <f t="shared" si="135"/>
        <v>BJ</v>
      </c>
      <c r="C1846" s="154" t="str">
        <f t="shared" si="135"/>
        <v>204</v>
      </c>
      <c r="D1846" s="155" t="str">
        <f t="shared" si="135"/>
        <v>Benin</v>
      </c>
      <c r="E1846" s="154" t="s">
        <v>705</v>
      </c>
      <c r="F1846" s="157">
        <v>16</v>
      </c>
      <c r="G1846" s="157" t="s">
        <v>1309</v>
      </c>
      <c r="H1846" s="157">
        <v>174</v>
      </c>
      <c r="I1846" s="157">
        <v>2013</v>
      </c>
      <c r="J1846" s="157" t="s">
        <v>5</v>
      </c>
    </row>
    <row r="1847" spans="1:10">
      <c r="A1847" s="166" t="str">
        <f t="shared" si="132"/>
        <v>Swaziland, Business</v>
      </c>
      <c r="B1847" s="154" t="str">
        <f t="shared" si="135"/>
        <v>SZ</v>
      </c>
      <c r="C1847" s="154" t="str">
        <f t="shared" si="135"/>
        <v>748</v>
      </c>
      <c r="D1847" s="155" t="str">
        <f t="shared" si="135"/>
        <v>Swaziland</v>
      </c>
      <c r="E1847" s="154" t="s">
        <v>705</v>
      </c>
      <c r="F1847" s="157">
        <v>68</v>
      </c>
      <c r="G1847" s="157" t="s">
        <v>1309</v>
      </c>
      <c r="H1847" s="157">
        <v>123</v>
      </c>
      <c r="I1847" s="157">
        <v>2013</v>
      </c>
      <c r="J1847" s="157" t="s">
        <v>5</v>
      </c>
    </row>
    <row r="1848" spans="1:10">
      <c r="A1848" s="166" t="str">
        <f t="shared" si="132"/>
        <v>Uganda, Business</v>
      </c>
      <c r="B1848" s="154" t="str">
        <f t="shared" si="135"/>
        <v>UG</v>
      </c>
      <c r="C1848" s="154" t="str">
        <f t="shared" si="135"/>
        <v>800</v>
      </c>
      <c r="D1848" s="155" t="str">
        <f t="shared" si="135"/>
        <v>Uganda</v>
      </c>
      <c r="E1848" s="154" t="s">
        <v>705</v>
      </c>
      <c r="F1848" s="157">
        <v>59</v>
      </c>
      <c r="G1848" s="157" t="s">
        <v>1309</v>
      </c>
      <c r="H1848" s="157">
        <v>132</v>
      </c>
      <c r="I1848" s="157">
        <v>2013</v>
      </c>
      <c r="J1848" s="157" t="s">
        <v>5</v>
      </c>
    </row>
    <row r="1849" spans="1:10">
      <c r="A1849" s="166" t="str">
        <f t="shared" si="132"/>
        <v>Tajikistan, Business</v>
      </c>
      <c r="B1849" s="154" t="str">
        <f t="shared" si="135"/>
        <v>TJ</v>
      </c>
      <c r="C1849" s="154" t="str">
        <f t="shared" si="135"/>
        <v>762</v>
      </c>
      <c r="D1849" s="155" t="str">
        <f t="shared" si="135"/>
        <v>Tajikistan</v>
      </c>
      <c r="E1849" s="154" t="s">
        <v>705</v>
      </c>
      <c r="F1849" s="157">
        <v>48</v>
      </c>
      <c r="G1849" s="157" t="s">
        <v>1309</v>
      </c>
      <c r="H1849" s="157">
        <v>143</v>
      </c>
      <c r="I1849" s="157">
        <v>2013</v>
      </c>
      <c r="J1849" s="157" t="s">
        <v>5</v>
      </c>
    </row>
    <row r="1850" spans="1:10">
      <c r="A1850" s="166" t="str">
        <f t="shared" si="132"/>
        <v>Solomon Islands, Business</v>
      </c>
      <c r="B1850" s="154" t="str">
        <f t="shared" si="135"/>
        <v>SB</v>
      </c>
      <c r="C1850" s="154" t="str">
        <f t="shared" si="135"/>
        <v>090</v>
      </c>
      <c r="D1850" s="155" t="str">
        <f t="shared" si="135"/>
        <v>Solomon Islands</v>
      </c>
      <c r="E1850" s="154" t="s">
        <v>705</v>
      </c>
      <c r="F1850" s="157">
        <v>95</v>
      </c>
      <c r="G1850" s="157" t="s">
        <v>1309</v>
      </c>
      <c r="H1850" s="157">
        <v>97</v>
      </c>
      <c r="I1850" s="157">
        <v>2013</v>
      </c>
      <c r="J1850" s="157" t="s">
        <v>5</v>
      </c>
    </row>
    <row r="1851" spans="1:10">
      <c r="A1851" s="166" t="str">
        <f t="shared" si="132"/>
        <v>Papua New Guinea, Business</v>
      </c>
      <c r="B1851" s="154" t="str">
        <f t="shared" si="135"/>
        <v>PG</v>
      </c>
      <c r="C1851" s="154" t="str">
        <f t="shared" si="135"/>
        <v>598</v>
      </c>
      <c r="D1851" s="155" t="str">
        <f t="shared" si="135"/>
        <v>Papua New Guinea</v>
      </c>
      <c r="E1851" s="154" t="s">
        <v>705</v>
      </c>
      <c r="F1851" s="157">
        <v>78</v>
      </c>
      <c r="G1851" s="157" t="s">
        <v>1309</v>
      </c>
      <c r="H1851" s="157">
        <v>113</v>
      </c>
      <c r="I1851" s="157">
        <v>2013</v>
      </c>
      <c r="J1851" s="157" t="s">
        <v>5</v>
      </c>
    </row>
    <row r="1852" spans="1:10">
      <c r="A1852" s="166" t="str">
        <f t="shared" si="132"/>
        <v>Senegal, Business</v>
      </c>
      <c r="B1852" s="154" t="str">
        <f t="shared" si="135"/>
        <v>SN</v>
      </c>
      <c r="C1852" s="154" t="str">
        <f t="shared" si="135"/>
        <v>686</v>
      </c>
      <c r="D1852" s="155" t="str">
        <f t="shared" si="135"/>
        <v>Senegal</v>
      </c>
      <c r="E1852" s="154" t="s">
        <v>705</v>
      </c>
      <c r="F1852" s="157">
        <v>12</v>
      </c>
      <c r="G1852" s="157" t="s">
        <v>1309</v>
      </c>
      <c r="H1852" s="157">
        <v>178</v>
      </c>
      <c r="I1852" s="157">
        <v>2013</v>
      </c>
      <c r="J1852" s="157" t="s">
        <v>5</v>
      </c>
    </row>
    <row r="1853" spans="1:10">
      <c r="A1853" s="166" t="str">
        <f t="shared" si="132"/>
        <v>United Republic of Tanzania, Business</v>
      </c>
      <c r="B1853" s="154" t="str">
        <f t="shared" ref="B1853:D1868" si="136">B1653</f>
        <v>TZ</v>
      </c>
      <c r="C1853" s="154">
        <f t="shared" si="136"/>
        <v>834</v>
      </c>
      <c r="D1853" s="155" t="str">
        <f t="shared" si="136"/>
        <v>United Republic of Tanzania</v>
      </c>
      <c r="E1853" s="154" t="s">
        <v>705</v>
      </c>
      <c r="F1853" s="157">
        <v>46</v>
      </c>
      <c r="G1853" s="157" t="s">
        <v>1309</v>
      </c>
      <c r="H1853" s="157">
        <v>145</v>
      </c>
      <c r="I1853" s="157">
        <v>2013</v>
      </c>
      <c r="J1853" s="157" t="s">
        <v>5</v>
      </c>
    </row>
    <row r="1854" spans="1:10">
      <c r="A1854" s="166" t="str">
        <f t="shared" si="132"/>
        <v>India, Business</v>
      </c>
      <c r="B1854" s="154" t="str">
        <f t="shared" si="136"/>
        <v>IN</v>
      </c>
      <c r="C1854" s="154" t="str">
        <f t="shared" si="136"/>
        <v>356</v>
      </c>
      <c r="D1854" s="155" t="str">
        <f t="shared" si="136"/>
        <v>India</v>
      </c>
      <c r="E1854" s="154" t="s">
        <v>705</v>
      </c>
      <c r="F1854" s="157">
        <v>57</v>
      </c>
      <c r="G1854" s="157" t="s">
        <v>1309</v>
      </c>
      <c r="H1854" s="157">
        <v>134</v>
      </c>
      <c r="I1854" s="157">
        <v>2013</v>
      </c>
      <c r="J1854" s="157" t="s">
        <v>5</v>
      </c>
    </row>
    <row r="1855" spans="1:10">
      <c r="A1855" s="166" t="str">
        <f t="shared" si="132"/>
        <v>Bhutan, Business</v>
      </c>
      <c r="B1855" s="154" t="str">
        <f t="shared" si="136"/>
        <v>BT</v>
      </c>
      <c r="C1855" s="154" t="str">
        <f t="shared" si="136"/>
        <v>064</v>
      </c>
      <c r="D1855" s="155" t="str">
        <f t="shared" si="136"/>
        <v>Bhutan</v>
      </c>
      <c r="E1855" s="154" t="s">
        <v>705</v>
      </c>
      <c r="F1855" s="157">
        <v>50</v>
      </c>
      <c r="G1855" s="157" t="s">
        <v>1309</v>
      </c>
      <c r="H1855" s="157">
        <v>141</v>
      </c>
      <c r="I1855" s="157">
        <v>2013</v>
      </c>
      <c r="J1855" s="157" t="s">
        <v>5</v>
      </c>
    </row>
    <row r="1856" spans="1:10">
      <c r="A1856" s="166" t="str">
        <f t="shared" si="132"/>
        <v>Nepal, Business</v>
      </c>
      <c r="B1856" s="154" t="str">
        <f t="shared" si="136"/>
        <v>NP</v>
      </c>
      <c r="C1856" s="154" t="str">
        <f t="shared" si="136"/>
        <v>524</v>
      </c>
      <c r="D1856" s="155" t="str">
        <f t="shared" si="136"/>
        <v>Nepal</v>
      </c>
      <c r="E1856" s="154" t="s">
        <v>705</v>
      </c>
      <c r="F1856" s="157">
        <v>86</v>
      </c>
      <c r="G1856" s="157" t="s">
        <v>1309</v>
      </c>
      <c r="H1856" s="157">
        <v>105</v>
      </c>
      <c r="I1856" s="157">
        <v>2013</v>
      </c>
      <c r="J1856" s="157" t="s">
        <v>5</v>
      </c>
    </row>
    <row r="1857" spans="1:10">
      <c r="A1857" s="166" t="str">
        <f t="shared" si="132"/>
        <v>Bangladesh, Business</v>
      </c>
      <c r="B1857" s="154" t="str">
        <f t="shared" si="136"/>
        <v>BD</v>
      </c>
      <c r="C1857" s="154" t="str">
        <f t="shared" si="136"/>
        <v>050</v>
      </c>
      <c r="D1857" s="155" t="str">
        <f t="shared" si="136"/>
        <v>Bangladesh</v>
      </c>
      <c r="E1857" s="154" t="s">
        <v>705</v>
      </c>
      <c r="F1857" s="157">
        <v>61</v>
      </c>
      <c r="G1857" s="157" t="s">
        <v>1309</v>
      </c>
      <c r="H1857" s="157">
        <v>130</v>
      </c>
      <c r="I1857" s="157">
        <v>2013</v>
      </c>
      <c r="J1857" s="157" t="s">
        <v>5</v>
      </c>
    </row>
    <row r="1858" spans="1:10">
      <c r="A1858" s="166" t="str">
        <f t="shared" si="132"/>
        <v>Occupied Palestinian Territory, Business</v>
      </c>
      <c r="B1858" s="154" t="str">
        <f t="shared" si="136"/>
        <v>PS</v>
      </c>
      <c r="C1858" s="154" t="str">
        <f t="shared" si="136"/>
        <v>275</v>
      </c>
      <c r="D1858" s="155" t="str">
        <f t="shared" si="136"/>
        <v>Occupied Palestinian Territory</v>
      </c>
      <c r="E1858" s="154" t="s">
        <v>705</v>
      </c>
      <c r="F1858" s="157">
        <v>53</v>
      </c>
      <c r="G1858" s="157" t="s">
        <v>1309</v>
      </c>
      <c r="H1858" s="157">
        <v>138</v>
      </c>
      <c r="I1858" s="157">
        <v>2013</v>
      </c>
      <c r="J1858" s="157" t="s">
        <v>5</v>
      </c>
    </row>
    <row r="1859" spans="1:10">
      <c r="A1859" s="166" t="str">
        <f t="shared" si="132"/>
        <v>Kenya, Business</v>
      </c>
      <c r="B1859" s="154" t="str">
        <f t="shared" si="136"/>
        <v>KE</v>
      </c>
      <c r="C1859" s="154" t="str">
        <f t="shared" si="136"/>
        <v>404</v>
      </c>
      <c r="D1859" s="155" t="str">
        <f t="shared" si="136"/>
        <v>Kenya</v>
      </c>
      <c r="E1859" s="154" t="s">
        <v>705</v>
      </c>
      <c r="F1859" s="157">
        <v>62</v>
      </c>
      <c r="G1859" s="157" t="s">
        <v>1309</v>
      </c>
      <c r="H1859" s="157">
        <v>129</v>
      </c>
      <c r="I1859" s="157">
        <v>2013</v>
      </c>
      <c r="J1859" s="157" t="s">
        <v>5</v>
      </c>
    </row>
    <row r="1860" spans="1:10">
      <c r="A1860" s="166" t="str">
        <f t="shared" si="132"/>
        <v>Uzbekistan, Business</v>
      </c>
      <c r="B1860" s="154" t="str">
        <f t="shared" si="136"/>
        <v>UZ</v>
      </c>
      <c r="C1860" s="154" t="str">
        <f t="shared" si="136"/>
        <v>860</v>
      </c>
      <c r="D1860" s="155" t="str">
        <f t="shared" si="136"/>
        <v>Uzbekistan</v>
      </c>
      <c r="E1860" s="154" t="s">
        <v>705</v>
      </c>
      <c r="F1860" s="157">
        <v>45</v>
      </c>
      <c r="G1860" s="157" t="s">
        <v>1309</v>
      </c>
      <c r="H1860" s="157">
        <v>146</v>
      </c>
      <c r="I1860" s="157">
        <v>2013</v>
      </c>
      <c r="J1860" s="157" t="s">
        <v>5</v>
      </c>
    </row>
    <row r="1861" spans="1:10">
      <c r="A1861" s="166" t="str">
        <f t="shared" si="132"/>
        <v>Syrian Arab Republic, Business</v>
      </c>
      <c r="B1861" s="154" t="str">
        <f t="shared" si="136"/>
        <v>SY</v>
      </c>
      <c r="C1861" s="154" t="str">
        <f t="shared" si="136"/>
        <v>760</v>
      </c>
      <c r="D1861" s="155" t="str">
        <f t="shared" si="136"/>
        <v>Syrian Arab Republic</v>
      </c>
      <c r="E1861" s="154" t="s">
        <v>705</v>
      </c>
      <c r="F1861" s="157">
        <v>25</v>
      </c>
      <c r="G1861" s="157" t="s">
        <v>1309</v>
      </c>
      <c r="H1861" s="157">
        <v>165</v>
      </c>
      <c r="I1861" s="157">
        <v>2013</v>
      </c>
      <c r="J1861" s="157" t="s">
        <v>5</v>
      </c>
    </row>
    <row r="1862" spans="1:10">
      <c r="A1862" s="166" t="str">
        <f t="shared" ref="A1862:A1925" si="137">D1862&amp;", "&amp;E1862</f>
        <v>Viet Nam, Business</v>
      </c>
      <c r="B1862" s="154" t="str">
        <f t="shared" si="136"/>
        <v>VN</v>
      </c>
      <c r="C1862" s="154" t="str">
        <f t="shared" si="136"/>
        <v>704</v>
      </c>
      <c r="D1862" s="155" t="str">
        <f t="shared" si="136"/>
        <v>Viet Nam</v>
      </c>
      <c r="E1862" s="154" t="s">
        <v>705</v>
      </c>
      <c r="F1862" s="157">
        <v>93</v>
      </c>
      <c r="G1862" s="157" t="s">
        <v>1309</v>
      </c>
      <c r="H1862" s="157">
        <v>99</v>
      </c>
      <c r="I1862" s="157">
        <v>2013</v>
      </c>
      <c r="J1862" s="157" t="s">
        <v>5</v>
      </c>
    </row>
    <row r="1863" spans="1:10">
      <c r="A1863" s="166" t="str">
        <f t="shared" si="137"/>
        <v>Kiribati, Business</v>
      </c>
      <c r="B1863" s="154" t="str">
        <f t="shared" si="136"/>
        <v>KI</v>
      </c>
      <c r="C1863" s="154" t="str">
        <f t="shared" si="136"/>
        <v>296</v>
      </c>
      <c r="D1863" s="155" t="str">
        <f t="shared" si="136"/>
        <v>Kiribati</v>
      </c>
      <c r="E1863" s="154" t="s">
        <v>705</v>
      </c>
      <c r="F1863" s="157">
        <v>69</v>
      </c>
      <c r="G1863" s="157" t="s">
        <v>1309</v>
      </c>
      <c r="H1863" s="157">
        <v>122</v>
      </c>
      <c r="I1863" s="157">
        <v>2013</v>
      </c>
      <c r="J1863" s="157" t="s">
        <v>5</v>
      </c>
    </row>
    <row r="1864" spans="1:10">
      <c r="A1864" s="166" t="str">
        <f t="shared" si="137"/>
        <v>Algeria, Business</v>
      </c>
      <c r="B1864" s="154" t="str">
        <f t="shared" si="136"/>
        <v>DZ</v>
      </c>
      <c r="C1864" s="154" t="str">
        <f t="shared" si="136"/>
        <v>012</v>
      </c>
      <c r="D1864" s="155" t="str">
        <f t="shared" si="136"/>
        <v>Algeria</v>
      </c>
      <c r="E1864" s="154" t="s">
        <v>705</v>
      </c>
      <c r="F1864" s="157">
        <v>37</v>
      </c>
      <c r="G1864" s="157" t="s">
        <v>1309</v>
      </c>
      <c r="H1864" s="157">
        <v>153</v>
      </c>
      <c r="I1864" s="157">
        <v>2013</v>
      </c>
      <c r="J1864" s="157" t="s">
        <v>5</v>
      </c>
    </row>
    <row r="1865" spans="1:10">
      <c r="A1865" s="166" t="str">
        <f t="shared" si="137"/>
        <v>Equatorial Guinea, Business</v>
      </c>
      <c r="B1865" s="154" t="str">
        <f t="shared" si="136"/>
        <v>GQ</v>
      </c>
      <c r="C1865" s="154" t="str">
        <f t="shared" si="136"/>
        <v>226</v>
      </c>
      <c r="D1865" s="155" t="str">
        <f t="shared" si="136"/>
        <v>Equatorial Guinea</v>
      </c>
      <c r="E1865" s="154" t="s">
        <v>705</v>
      </c>
      <c r="F1865" s="157">
        <v>24</v>
      </c>
      <c r="G1865" s="157" t="s">
        <v>1309</v>
      </c>
      <c r="H1865" s="157">
        <v>166</v>
      </c>
      <c r="I1865" s="157">
        <v>2013</v>
      </c>
      <c r="J1865" s="157" t="s">
        <v>5</v>
      </c>
    </row>
    <row r="1866" spans="1:10">
      <c r="A1866" s="166" t="str">
        <f t="shared" si="137"/>
        <v>Nicaragua, Business</v>
      </c>
      <c r="B1866" s="154" t="str">
        <f t="shared" si="136"/>
        <v>NI</v>
      </c>
      <c r="C1866" s="154" t="str">
        <f t="shared" si="136"/>
        <v>558</v>
      </c>
      <c r="D1866" s="155" t="str">
        <f t="shared" si="136"/>
        <v>Nicaragua</v>
      </c>
      <c r="E1866" s="154" t="s">
        <v>705</v>
      </c>
      <c r="F1866" s="157">
        <v>67</v>
      </c>
      <c r="G1866" s="157" t="s">
        <v>1309</v>
      </c>
      <c r="H1866" s="157">
        <v>124</v>
      </c>
      <c r="I1866" s="157">
        <v>2013</v>
      </c>
      <c r="J1866" s="157" t="s">
        <v>5</v>
      </c>
    </row>
    <row r="1867" spans="1:10">
      <c r="A1867" s="166" t="str">
        <f t="shared" si="137"/>
        <v>Turkmenistan, Business</v>
      </c>
      <c r="B1867" s="154" t="str">
        <f t="shared" si="136"/>
        <v>TM</v>
      </c>
      <c r="C1867" s="154" t="str">
        <f t="shared" si="136"/>
        <v>795</v>
      </c>
      <c r="D1867" s="155" t="str">
        <f t="shared" si="136"/>
        <v>Turkmenistan</v>
      </c>
      <c r="E1867" s="154" t="s">
        <v>705</v>
      </c>
      <c r="F1867" s="157">
        <v>97</v>
      </c>
      <c r="G1867" s="157" t="s">
        <v>1309</v>
      </c>
      <c r="H1867" s="157">
        <v>95</v>
      </c>
      <c r="I1867" s="157">
        <v>2013</v>
      </c>
      <c r="J1867" s="157" t="s">
        <v>6</v>
      </c>
    </row>
    <row r="1868" spans="1:10">
      <c r="A1868" s="166" t="str">
        <f t="shared" si="137"/>
        <v>Honduras, Business</v>
      </c>
      <c r="B1868" s="154" t="str">
        <f t="shared" si="136"/>
        <v>HN</v>
      </c>
      <c r="C1868" s="154" t="str">
        <f t="shared" si="136"/>
        <v>340</v>
      </c>
      <c r="D1868" s="155" t="str">
        <f t="shared" si="136"/>
        <v>Honduras</v>
      </c>
      <c r="E1868" s="154" t="s">
        <v>705</v>
      </c>
      <c r="F1868" s="157">
        <v>64</v>
      </c>
      <c r="G1868" s="157" t="s">
        <v>1309</v>
      </c>
      <c r="H1868" s="157">
        <v>127</v>
      </c>
      <c r="I1868" s="157">
        <v>2013</v>
      </c>
      <c r="J1868" s="157" t="s">
        <v>5</v>
      </c>
    </row>
    <row r="1869" spans="1:10">
      <c r="A1869" s="166" t="str">
        <f t="shared" si="137"/>
        <v>Pakistan, Business</v>
      </c>
      <c r="B1869" s="154" t="str">
        <f t="shared" ref="B1869:D1884" si="138">B1669</f>
        <v>PK</v>
      </c>
      <c r="C1869" s="154" t="str">
        <f t="shared" si="138"/>
        <v>586</v>
      </c>
      <c r="D1869" s="155" t="str">
        <f t="shared" si="138"/>
        <v>Pakistan</v>
      </c>
      <c r="E1869" s="154" t="s">
        <v>705</v>
      </c>
      <c r="F1869" s="157">
        <v>81</v>
      </c>
      <c r="G1869" s="157" t="s">
        <v>1309</v>
      </c>
      <c r="H1869" s="157">
        <v>110</v>
      </c>
      <c r="I1869" s="157">
        <v>2013</v>
      </c>
      <c r="J1869" s="157" t="s">
        <v>5</v>
      </c>
    </row>
    <row r="1870" spans="1:10">
      <c r="A1870" s="166" t="str">
        <f t="shared" si="137"/>
        <v>Kyrgyzstan, Business</v>
      </c>
      <c r="B1870" s="154" t="str">
        <f t="shared" si="138"/>
        <v>KG</v>
      </c>
      <c r="C1870" s="154" t="str">
        <f t="shared" si="138"/>
        <v>417</v>
      </c>
      <c r="D1870" s="155" t="str">
        <f t="shared" si="138"/>
        <v>Kyrgyzstan</v>
      </c>
      <c r="E1870" s="154" t="s">
        <v>705</v>
      </c>
      <c r="F1870" s="157">
        <v>125</v>
      </c>
      <c r="G1870" s="157" t="s">
        <v>1309</v>
      </c>
      <c r="H1870" s="157">
        <v>68</v>
      </c>
      <c r="I1870" s="157">
        <v>2013</v>
      </c>
      <c r="J1870" s="157" t="s">
        <v>5</v>
      </c>
    </row>
    <row r="1871" spans="1:10">
      <c r="A1871" s="166" t="str">
        <f t="shared" si="137"/>
        <v>Bolivia (Plurinational State of), Business</v>
      </c>
      <c r="B1871" s="154" t="str">
        <f t="shared" si="138"/>
        <v>BO</v>
      </c>
      <c r="C1871" s="154" t="str">
        <f t="shared" si="138"/>
        <v>068</v>
      </c>
      <c r="D1871" s="155" t="str">
        <f t="shared" si="138"/>
        <v>Bolivia (Plurinational State of)</v>
      </c>
      <c r="E1871" s="154" t="s">
        <v>705</v>
      </c>
      <c r="F1871" s="157">
        <v>28</v>
      </c>
      <c r="G1871" s="157" t="s">
        <v>1309</v>
      </c>
      <c r="H1871" s="157">
        <v>162</v>
      </c>
      <c r="I1871" s="157">
        <v>2013</v>
      </c>
      <c r="J1871" s="157" t="s">
        <v>5</v>
      </c>
    </row>
    <row r="1872" spans="1:10">
      <c r="A1872" s="166" t="str">
        <f t="shared" si="137"/>
        <v>Micronesia (Federated States of), Business</v>
      </c>
      <c r="B1872" s="154" t="str">
        <f t="shared" si="138"/>
        <v>FM</v>
      </c>
      <c r="C1872" s="154" t="str">
        <f t="shared" si="138"/>
        <v>583</v>
      </c>
      <c r="D1872" s="155" t="str">
        <f t="shared" si="138"/>
        <v>Micronesia (Federated States of)</v>
      </c>
      <c r="E1872" s="154" t="s">
        <v>705</v>
      </c>
      <c r="F1872" s="157">
        <v>34</v>
      </c>
      <c r="G1872" s="157" t="s">
        <v>1309</v>
      </c>
      <c r="H1872" s="157">
        <v>156</v>
      </c>
      <c r="I1872" s="157">
        <v>2013</v>
      </c>
      <c r="J1872" s="157" t="s">
        <v>5</v>
      </c>
    </row>
    <row r="1873" spans="1:10">
      <c r="A1873" s="166" t="str">
        <f t="shared" si="137"/>
        <v>Zambia, Business</v>
      </c>
      <c r="B1873" s="154" t="str">
        <f t="shared" si="138"/>
        <v>ZM</v>
      </c>
      <c r="C1873" s="154" t="str">
        <f t="shared" si="138"/>
        <v>894</v>
      </c>
      <c r="D1873" s="155" t="str">
        <f t="shared" si="138"/>
        <v>Zambia</v>
      </c>
      <c r="E1873" s="154" t="s">
        <v>705</v>
      </c>
      <c r="F1873" s="157">
        <v>110</v>
      </c>
      <c r="G1873" s="157" t="s">
        <v>1309</v>
      </c>
      <c r="H1873" s="157">
        <v>83</v>
      </c>
      <c r="I1873" s="157">
        <v>2013</v>
      </c>
      <c r="J1873" s="157" t="s">
        <v>5</v>
      </c>
    </row>
    <row r="1874" spans="1:10">
      <c r="A1874" s="166" t="str">
        <f t="shared" si="137"/>
        <v>Gabon, Business</v>
      </c>
      <c r="B1874" s="154" t="str">
        <f t="shared" si="138"/>
        <v>GA</v>
      </c>
      <c r="C1874" s="154" t="str">
        <f t="shared" si="138"/>
        <v>266</v>
      </c>
      <c r="D1874" s="155" t="str">
        <f t="shared" si="138"/>
        <v>Gabon</v>
      </c>
      <c r="E1874" s="154" t="s">
        <v>705</v>
      </c>
      <c r="F1874" s="157">
        <v>27</v>
      </c>
      <c r="G1874" s="157" t="s">
        <v>1309</v>
      </c>
      <c r="H1874" s="157">
        <v>163</v>
      </c>
      <c r="I1874" s="157">
        <v>2013</v>
      </c>
      <c r="J1874" s="157" t="s">
        <v>5</v>
      </c>
    </row>
    <row r="1875" spans="1:10">
      <c r="A1875" s="166" t="str">
        <f t="shared" si="137"/>
        <v>Marshall Islands, Business</v>
      </c>
      <c r="B1875" s="154" t="str">
        <f t="shared" si="138"/>
        <v>MH</v>
      </c>
      <c r="C1875" s="154" t="str">
        <f t="shared" si="138"/>
        <v>584</v>
      </c>
      <c r="D1875" s="155" t="str">
        <f t="shared" si="138"/>
        <v>Marshall Islands</v>
      </c>
      <c r="E1875" s="154" t="s">
        <v>705</v>
      </c>
      <c r="F1875" s="157">
        <v>77</v>
      </c>
      <c r="G1875" s="157" t="s">
        <v>1309</v>
      </c>
      <c r="H1875" s="157">
        <v>114</v>
      </c>
      <c r="I1875" s="157">
        <v>2013</v>
      </c>
      <c r="J1875" s="157" t="s">
        <v>5</v>
      </c>
    </row>
    <row r="1876" spans="1:10">
      <c r="A1876" s="166" t="str">
        <f t="shared" si="137"/>
        <v>Guatemala, Business</v>
      </c>
      <c r="B1876" s="154" t="str">
        <f t="shared" si="138"/>
        <v>GT</v>
      </c>
      <c r="C1876" s="154" t="str">
        <f t="shared" si="138"/>
        <v>320</v>
      </c>
      <c r="D1876" s="155" t="str">
        <f t="shared" si="138"/>
        <v>Guatemala</v>
      </c>
      <c r="E1876" s="154" t="s">
        <v>705</v>
      </c>
      <c r="F1876" s="157">
        <v>114</v>
      </c>
      <c r="G1876" s="157" t="s">
        <v>1309</v>
      </c>
      <c r="H1876" s="157">
        <v>79</v>
      </c>
      <c r="I1876" s="157">
        <v>2013</v>
      </c>
      <c r="J1876" s="157" t="s">
        <v>5</v>
      </c>
    </row>
    <row r="1877" spans="1:10">
      <c r="A1877" s="166" t="str">
        <f t="shared" si="137"/>
        <v>Morocco, Business</v>
      </c>
      <c r="B1877" s="154" t="str">
        <f t="shared" si="138"/>
        <v>MA</v>
      </c>
      <c r="C1877" s="154" t="str">
        <f t="shared" si="138"/>
        <v>504</v>
      </c>
      <c r="D1877" s="155" t="str">
        <f t="shared" si="138"/>
        <v>Morocco</v>
      </c>
      <c r="E1877" s="154" t="s">
        <v>705</v>
      </c>
      <c r="F1877" s="157">
        <v>107</v>
      </c>
      <c r="G1877" s="157" t="s">
        <v>1309</v>
      </c>
      <c r="H1877" s="157">
        <v>87</v>
      </c>
      <c r="I1877" s="157">
        <v>2013</v>
      </c>
      <c r="J1877" s="157" t="s">
        <v>5</v>
      </c>
    </row>
    <row r="1878" spans="1:10">
      <c r="A1878" s="166" t="str">
        <f t="shared" si="137"/>
        <v>Iran (Islamic Republic of), Business</v>
      </c>
      <c r="B1878" s="154" t="str">
        <f t="shared" si="138"/>
        <v>IR</v>
      </c>
      <c r="C1878" s="154" t="str">
        <f t="shared" si="138"/>
        <v>364</v>
      </c>
      <c r="D1878" s="155" t="str">
        <f t="shared" si="138"/>
        <v>Iran (Islamic Republic of)</v>
      </c>
      <c r="E1878" s="154" t="s">
        <v>705</v>
      </c>
      <c r="F1878" s="157">
        <v>38</v>
      </c>
      <c r="G1878" s="157" t="s">
        <v>1309</v>
      </c>
      <c r="H1878" s="157">
        <v>152</v>
      </c>
      <c r="I1878" s="157">
        <v>2013</v>
      </c>
      <c r="J1878" s="157" t="s">
        <v>5</v>
      </c>
    </row>
    <row r="1879" spans="1:10">
      <c r="A1879" s="166" t="str">
        <f t="shared" si="137"/>
        <v>Guyana, Business</v>
      </c>
      <c r="B1879" s="154" t="str">
        <f t="shared" si="138"/>
        <v>GY</v>
      </c>
      <c r="C1879" s="154" t="str">
        <f t="shared" si="138"/>
        <v>328</v>
      </c>
      <c r="D1879" s="155" t="str">
        <f t="shared" si="138"/>
        <v>Guyana</v>
      </c>
      <c r="E1879" s="154" t="s">
        <v>705</v>
      </c>
      <c r="F1879" s="157">
        <v>76</v>
      </c>
      <c r="G1879" s="157" t="s">
        <v>1309</v>
      </c>
      <c r="H1879" s="157">
        <v>115</v>
      </c>
      <c r="I1879" s="157">
        <v>2013</v>
      </c>
      <c r="J1879" s="157" t="s">
        <v>5</v>
      </c>
    </row>
    <row r="1880" spans="1:10">
      <c r="A1880" s="166" t="str">
        <f t="shared" si="137"/>
        <v>Vanuatu, Business</v>
      </c>
      <c r="B1880" s="154" t="str">
        <f t="shared" si="138"/>
        <v>VU</v>
      </c>
      <c r="C1880" s="154" t="str">
        <f t="shared" si="138"/>
        <v>548</v>
      </c>
      <c r="D1880" s="155" t="str">
        <f t="shared" si="138"/>
        <v>Vanuatu</v>
      </c>
      <c r="E1880" s="154" t="s">
        <v>705</v>
      </c>
      <c r="F1880" s="157">
        <v>119</v>
      </c>
      <c r="G1880" s="157" t="s">
        <v>1309</v>
      </c>
      <c r="H1880" s="157">
        <v>74</v>
      </c>
      <c r="I1880" s="157">
        <v>2013</v>
      </c>
      <c r="J1880" s="157" t="s">
        <v>5</v>
      </c>
    </row>
    <row r="1881" spans="1:10">
      <c r="A1881" s="166" t="str">
        <f t="shared" si="137"/>
        <v>Mongolia, Business</v>
      </c>
      <c r="B1881" s="154" t="str">
        <f t="shared" si="138"/>
        <v>MN</v>
      </c>
      <c r="C1881" s="154" t="str">
        <f t="shared" si="138"/>
        <v>496</v>
      </c>
      <c r="D1881" s="155" t="str">
        <f t="shared" si="138"/>
        <v>Mongolia</v>
      </c>
      <c r="E1881" s="154" t="s">
        <v>705</v>
      </c>
      <c r="F1881" s="157">
        <v>117</v>
      </c>
      <c r="G1881" s="157" t="s">
        <v>1309</v>
      </c>
      <c r="H1881" s="157">
        <v>76</v>
      </c>
      <c r="I1881" s="157">
        <v>2013</v>
      </c>
      <c r="J1881" s="157" t="s">
        <v>5</v>
      </c>
    </row>
    <row r="1882" spans="1:10">
      <c r="A1882" s="166" t="str">
        <f t="shared" si="137"/>
        <v>Egypt, Business</v>
      </c>
      <c r="B1882" s="154" t="str">
        <f t="shared" si="138"/>
        <v>EG</v>
      </c>
      <c r="C1882" s="154" t="str">
        <f t="shared" si="138"/>
        <v>818</v>
      </c>
      <c r="D1882" s="155" t="str">
        <f t="shared" si="138"/>
        <v>Egypt</v>
      </c>
      <c r="E1882" s="154" t="s">
        <v>705</v>
      </c>
      <c r="F1882" s="157">
        <v>63</v>
      </c>
      <c r="G1882" s="157" t="s">
        <v>1309</v>
      </c>
      <c r="H1882" s="157">
        <v>128</v>
      </c>
      <c r="I1882" s="157">
        <v>2013</v>
      </c>
      <c r="J1882" s="157" t="s">
        <v>5</v>
      </c>
    </row>
    <row r="1883" spans="1:10">
      <c r="A1883" s="166" t="str">
        <f t="shared" si="137"/>
        <v>Tuvalu, Business</v>
      </c>
      <c r="B1883" s="154" t="str">
        <f t="shared" si="138"/>
        <v>TV</v>
      </c>
      <c r="C1883" s="154" t="str">
        <f t="shared" si="138"/>
        <v>798</v>
      </c>
      <c r="D1883" s="155" t="str">
        <f t="shared" si="138"/>
        <v>Tuvalu</v>
      </c>
      <c r="E1883" s="154" t="s">
        <v>705</v>
      </c>
      <c r="F1883" s="157">
        <v>87</v>
      </c>
      <c r="G1883" s="157" t="s">
        <v>1309</v>
      </c>
      <c r="H1883" s="157">
        <v>104</v>
      </c>
      <c r="I1883" s="157">
        <v>2013</v>
      </c>
      <c r="J1883" s="157" t="s">
        <v>6</v>
      </c>
    </row>
    <row r="1884" spans="1:10">
      <c r="A1884" s="166" t="str">
        <f t="shared" si="137"/>
        <v>Belize, Business</v>
      </c>
      <c r="B1884" s="154" t="str">
        <f t="shared" si="138"/>
        <v>BZ</v>
      </c>
      <c r="C1884" s="154" t="str">
        <f t="shared" si="138"/>
        <v>084</v>
      </c>
      <c r="D1884" s="155" t="str">
        <f t="shared" si="138"/>
        <v>Belize</v>
      </c>
      <c r="E1884" s="154" t="s">
        <v>705</v>
      </c>
      <c r="F1884" s="157">
        <v>85</v>
      </c>
      <c r="G1884" s="157" t="s">
        <v>1309</v>
      </c>
      <c r="H1884" s="157">
        <v>106</v>
      </c>
      <c r="I1884" s="157">
        <v>2013</v>
      </c>
      <c r="J1884" s="157" t="s">
        <v>5</v>
      </c>
    </row>
    <row r="1885" spans="1:10">
      <c r="A1885" s="166" t="str">
        <f t="shared" si="137"/>
        <v>El Salvador, Business</v>
      </c>
      <c r="B1885" s="154" t="str">
        <f t="shared" ref="B1885:D1900" si="139">B1685</f>
        <v>SV</v>
      </c>
      <c r="C1885" s="154" t="str">
        <f t="shared" si="139"/>
        <v>222</v>
      </c>
      <c r="D1885" s="155" t="str">
        <f t="shared" si="139"/>
        <v>El Salvador</v>
      </c>
      <c r="E1885" s="154" t="s">
        <v>705</v>
      </c>
      <c r="F1885" s="157">
        <v>73</v>
      </c>
      <c r="G1885" s="157" t="s">
        <v>1309</v>
      </c>
      <c r="H1885" s="157">
        <v>118</v>
      </c>
      <c r="I1885" s="157">
        <v>2013</v>
      </c>
      <c r="J1885" s="157" t="s">
        <v>5</v>
      </c>
    </row>
    <row r="1886" spans="1:10">
      <c r="A1886" s="166" t="str">
        <f t="shared" si="137"/>
        <v>Tunisia, Business</v>
      </c>
      <c r="B1886" s="154" t="str">
        <f t="shared" si="139"/>
        <v>TN</v>
      </c>
      <c r="C1886" s="154" t="str">
        <f t="shared" si="139"/>
        <v>788</v>
      </c>
      <c r="D1886" s="155" t="str">
        <f t="shared" si="139"/>
        <v>Tunisia</v>
      </c>
      <c r="E1886" s="154" t="s">
        <v>705</v>
      </c>
      <c r="F1886" s="157">
        <v>143</v>
      </c>
      <c r="G1886" s="157" t="s">
        <v>1309</v>
      </c>
      <c r="H1886" s="157">
        <v>51</v>
      </c>
      <c r="I1886" s="157">
        <v>2013</v>
      </c>
      <c r="J1886" s="157" t="s">
        <v>5</v>
      </c>
    </row>
    <row r="1887" spans="1:10">
      <c r="A1887" s="166" t="str">
        <f t="shared" si="137"/>
        <v>Ghana, Business</v>
      </c>
      <c r="B1887" s="154" t="str">
        <f t="shared" si="139"/>
        <v>GH</v>
      </c>
      <c r="C1887" s="154" t="str">
        <f t="shared" si="139"/>
        <v>288</v>
      </c>
      <c r="D1887" s="155" t="str">
        <f t="shared" si="139"/>
        <v>Ghana</v>
      </c>
      <c r="E1887" s="154" t="s">
        <v>705</v>
      </c>
      <c r="F1887" s="157">
        <v>126</v>
      </c>
      <c r="G1887" s="157" t="s">
        <v>1309</v>
      </c>
      <c r="H1887" s="157">
        <v>67</v>
      </c>
      <c r="I1887" s="157">
        <v>2013</v>
      </c>
      <c r="J1887" s="157" t="s">
        <v>5</v>
      </c>
    </row>
    <row r="1888" spans="1:10">
      <c r="A1888" s="166" t="str">
        <f t="shared" si="137"/>
        <v>Azerbaijan, Business</v>
      </c>
      <c r="B1888" s="154" t="str">
        <f t="shared" si="139"/>
        <v>AZ</v>
      </c>
      <c r="C1888" s="154" t="str">
        <f t="shared" si="139"/>
        <v>031</v>
      </c>
      <c r="D1888" s="155" t="str">
        <f t="shared" si="139"/>
        <v>Azerbaijan</v>
      </c>
      <c r="E1888" s="154" t="s">
        <v>705</v>
      </c>
      <c r="F1888" s="157">
        <v>123</v>
      </c>
      <c r="G1888" s="157" t="s">
        <v>1309</v>
      </c>
      <c r="H1888" s="157">
        <v>70</v>
      </c>
      <c r="I1888" s="157">
        <v>2013</v>
      </c>
      <c r="J1888" s="157" t="s">
        <v>5</v>
      </c>
    </row>
    <row r="1889" spans="1:10">
      <c r="A1889" s="166" t="str">
        <f t="shared" si="137"/>
        <v>Maldives, Business</v>
      </c>
      <c r="B1889" s="154" t="str">
        <f t="shared" si="139"/>
        <v>MV</v>
      </c>
      <c r="C1889" s="154" t="str">
        <f t="shared" si="139"/>
        <v>462</v>
      </c>
      <c r="D1889" s="155" t="str">
        <f t="shared" si="139"/>
        <v>Maldives</v>
      </c>
      <c r="E1889" s="154" t="s">
        <v>705</v>
      </c>
      <c r="F1889" s="157">
        <v>97</v>
      </c>
      <c r="G1889" s="157" t="s">
        <v>1309</v>
      </c>
      <c r="H1889" s="157">
        <v>95</v>
      </c>
      <c r="I1889" s="157">
        <v>2013</v>
      </c>
      <c r="J1889" s="157" t="s">
        <v>5</v>
      </c>
    </row>
    <row r="1890" spans="1:10">
      <c r="A1890" s="166" t="str">
        <f t="shared" si="137"/>
        <v>Paraguay, Business</v>
      </c>
      <c r="B1890" s="154" t="str">
        <f t="shared" si="139"/>
        <v>PY</v>
      </c>
      <c r="C1890" s="154" t="str">
        <f t="shared" si="139"/>
        <v>600</v>
      </c>
      <c r="D1890" s="155" t="str">
        <f t="shared" si="139"/>
        <v>Paraguay</v>
      </c>
      <c r="E1890" s="154" t="s">
        <v>705</v>
      </c>
      <c r="F1890" s="157">
        <v>82</v>
      </c>
      <c r="G1890" s="157" t="s">
        <v>1309</v>
      </c>
      <c r="H1890" s="157">
        <v>109</v>
      </c>
      <c r="I1890" s="157">
        <v>2013</v>
      </c>
      <c r="J1890" s="157" t="s">
        <v>5</v>
      </c>
    </row>
    <row r="1891" spans="1:10">
      <c r="A1891" s="166" t="str">
        <f t="shared" si="137"/>
        <v>Bosnia and Herzegovina, Business</v>
      </c>
      <c r="B1891" s="154" t="str">
        <f t="shared" si="139"/>
        <v>BA</v>
      </c>
      <c r="C1891" s="154" t="str">
        <f t="shared" si="139"/>
        <v>070</v>
      </c>
      <c r="D1891" s="155" t="str">
        <f t="shared" si="139"/>
        <v>Bosnia and Herzegovina</v>
      </c>
      <c r="E1891" s="154" t="s">
        <v>705</v>
      </c>
      <c r="F1891" s="157">
        <v>60</v>
      </c>
      <c r="G1891" s="157" t="s">
        <v>1309</v>
      </c>
      <c r="H1891" s="157">
        <v>131</v>
      </c>
      <c r="I1891" s="157">
        <v>2013</v>
      </c>
      <c r="J1891" s="157" t="s">
        <v>5</v>
      </c>
    </row>
    <row r="1892" spans="1:10">
      <c r="A1892" s="166" t="str">
        <f t="shared" si="137"/>
        <v>Jordan, Business</v>
      </c>
      <c r="B1892" s="154" t="str">
        <f t="shared" si="139"/>
        <v>JO</v>
      </c>
      <c r="C1892" s="154" t="str">
        <f t="shared" si="139"/>
        <v>400</v>
      </c>
      <c r="D1892" s="155" t="str">
        <f t="shared" si="139"/>
        <v>Jordan</v>
      </c>
      <c r="E1892" s="154" t="s">
        <v>705</v>
      </c>
      <c r="F1892" s="157">
        <v>72</v>
      </c>
      <c r="G1892" s="157" t="s">
        <v>1309</v>
      </c>
      <c r="H1892" s="157">
        <v>119</v>
      </c>
      <c r="I1892" s="157">
        <v>2013</v>
      </c>
      <c r="J1892" s="157" t="s">
        <v>5</v>
      </c>
    </row>
    <row r="1893" spans="1:10">
      <c r="A1893" s="166" t="str">
        <f t="shared" si="137"/>
        <v>Libya, Business</v>
      </c>
      <c r="B1893" s="154" t="str">
        <f t="shared" si="139"/>
        <v>LY</v>
      </c>
      <c r="C1893" s="154" t="str">
        <f t="shared" si="139"/>
        <v>434</v>
      </c>
      <c r="D1893" s="155" t="str">
        <f t="shared" si="139"/>
        <v>Libya</v>
      </c>
      <c r="E1893" s="154" t="s">
        <v>705</v>
      </c>
      <c r="F1893" s="157">
        <v>4</v>
      </c>
      <c r="G1893" s="157" t="s">
        <v>1309</v>
      </c>
      <c r="H1893" s="157">
        <v>187</v>
      </c>
      <c r="I1893" s="157">
        <v>2013</v>
      </c>
      <c r="J1893" s="157" t="s">
        <v>5</v>
      </c>
    </row>
    <row r="1894" spans="1:10">
      <c r="A1894" s="166" t="str">
        <f t="shared" si="137"/>
        <v>Cape Verde, Business</v>
      </c>
      <c r="B1894" s="154" t="str">
        <f t="shared" si="139"/>
        <v>CV</v>
      </c>
      <c r="C1894" s="154" t="str">
        <f t="shared" si="139"/>
        <v>132</v>
      </c>
      <c r="D1894" s="155" t="str">
        <f t="shared" si="139"/>
        <v>Cape Verde</v>
      </c>
      <c r="E1894" s="154" t="s">
        <v>705</v>
      </c>
      <c r="F1894" s="157">
        <v>70</v>
      </c>
      <c r="G1894" s="157" t="s">
        <v>1309</v>
      </c>
      <c r="H1894" s="157">
        <v>121</v>
      </c>
      <c r="I1894" s="157">
        <v>2013</v>
      </c>
      <c r="J1894" s="157" t="s">
        <v>5</v>
      </c>
    </row>
    <row r="1895" spans="1:10">
      <c r="A1895" s="166" t="str">
        <f t="shared" si="137"/>
        <v>Turkey, Business</v>
      </c>
      <c r="B1895" s="154" t="str">
        <f t="shared" si="139"/>
        <v>TR</v>
      </c>
      <c r="C1895" s="154" t="str">
        <f t="shared" si="139"/>
        <v>792</v>
      </c>
      <c r="D1895" s="155" t="str">
        <f t="shared" si="139"/>
        <v>Turkey</v>
      </c>
      <c r="E1895" s="154" t="s">
        <v>705</v>
      </c>
      <c r="F1895" s="157">
        <v>124</v>
      </c>
      <c r="G1895" s="157" t="s">
        <v>1309</v>
      </c>
      <c r="H1895" s="157">
        <v>69</v>
      </c>
      <c r="I1895" s="157">
        <v>2013</v>
      </c>
      <c r="J1895" s="157" t="s">
        <v>5</v>
      </c>
    </row>
    <row r="1896" spans="1:10">
      <c r="A1896" s="166" t="str">
        <f t="shared" si="137"/>
        <v>Fiji, Business</v>
      </c>
      <c r="B1896" s="154" t="str">
        <f t="shared" si="139"/>
        <v>FJ</v>
      </c>
      <c r="C1896" s="154" t="str">
        <f t="shared" si="139"/>
        <v>242</v>
      </c>
      <c r="D1896" s="155" t="str">
        <f t="shared" si="139"/>
        <v>Fiji</v>
      </c>
      <c r="E1896" s="154" t="s">
        <v>705</v>
      </c>
      <c r="F1896" s="157">
        <v>131</v>
      </c>
      <c r="G1896" s="157" t="s">
        <v>1309</v>
      </c>
      <c r="H1896" s="157">
        <v>62</v>
      </c>
      <c r="I1896" s="157">
        <v>2013</v>
      </c>
      <c r="J1896" s="157" t="s">
        <v>5</v>
      </c>
    </row>
    <row r="1897" spans="1:10">
      <c r="A1897" s="166" t="str">
        <f t="shared" si="137"/>
        <v>Indonesia, Business</v>
      </c>
      <c r="B1897" s="154" t="str">
        <f t="shared" si="139"/>
        <v>ID</v>
      </c>
      <c r="C1897" s="154" t="str">
        <f t="shared" si="139"/>
        <v>360</v>
      </c>
      <c r="D1897" s="155" t="str">
        <f t="shared" si="139"/>
        <v>Indonesia</v>
      </c>
      <c r="E1897" s="154" t="s">
        <v>705</v>
      </c>
      <c r="F1897" s="157">
        <v>71</v>
      </c>
      <c r="G1897" s="157" t="s">
        <v>1309</v>
      </c>
      <c r="H1897" s="157">
        <v>120</v>
      </c>
      <c r="I1897" s="157">
        <v>2013</v>
      </c>
      <c r="J1897" s="157" t="s">
        <v>5</v>
      </c>
    </row>
    <row r="1898" spans="1:10">
      <c r="A1898" s="166" t="str">
        <f t="shared" si="137"/>
        <v>Dominican Republic, Business</v>
      </c>
      <c r="B1898" s="154" t="str">
        <f t="shared" si="139"/>
        <v>DO</v>
      </c>
      <c r="C1898" s="154" t="str">
        <f t="shared" si="139"/>
        <v>214</v>
      </c>
      <c r="D1898" s="155" t="str">
        <f t="shared" si="139"/>
        <v>Dominican Republic</v>
      </c>
      <c r="E1898" s="154" t="s">
        <v>705</v>
      </c>
      <c r="F1898" s="157">
        <v>74</v>
      </c>
      <c r="G1898" s="157" t="s">
        <v>1309</v>
      </c>
      <c r="H1898" s="157">
        <v>117</v>
      </c>
      <c r="I1898" s="157">
        <v>2013</v>
      </c>
      <c r="J1898" s="157" t="s">
        <v>5</v>
      </c>
    </row>
    <row r="1899" spans="1:10">
      <c r="A1899" s="166" t="str">
        <f t="shared" si="137"/>
        <v>China, Business</v>
      </c>
      <c r="B1899" s="154" t="str">
        <f t="shared" si="139"/>
        <v>CN</v>
      </c>
      <c r="C1899" s="154">
        <f t="shared" si="139"/>
        <v>156</v>
      </c>
      <c r="D1899" s="155" t="str">
        <f t="shared" si="139"/>
        <v>China</v>
      </c>
      <c r="E1899" s="154" t="s">
        <v>705</v>
      </c>
      <c r="F1899" s="157">
        <v>96</v>
      </c>
      <c r="G1899" s="157" t="s">
        <v>1309</v>
      </c>
      <c r="H1899" s="157">
        <v>96</v>
      </c>
      <c r="I1899" s="157">
        <v>2013</v>
      </c>
      <c r="J1899" s="157" t="s">
        <v>5</v>
      </c>
    </row>
    <row r="1900" spans="1:10">
      <c r="A1900" s="166" t="str">
        <f t="shared" si="137"/>
        <v>Namibia, Business</v>
      </c>
      <c r="B1900" s="154" t="str">
        <f t="shared" si="139"/>
        <v>NA</v>
      </c>
      <c r="C1900" s="154" t="str">
        <f t="shared" si="139"/>
        <v>516</v>
      </c>
      <c r="D1900" s="155" t="str">
        <f t="shared" si="139"/>
        <v>Namibia</v>
      </c>
      <c r="E1900" s="154" t="s">
        <v>705</v>
      </c>
      <c r="F1900" s="157">
        <v>94</v>
      </c>
      <c r="G1900" s="157" t="s">
        <v>1309</v>
      </c>
      <c r="H1900" s="157">
        <v>98</v>
      </c>
      <c r="I1900" s="157">
        <v>2013</v>
      </c>
      <c r="J1900" s="157" t="s">
        <v>5</v>
      </c>
    </row>
    <row r="1901" spans="1:10">
      <c r="A1901" s="166" t="str">
        <f t="shared" si="137"/>
        <v>Ecuador, Business</v>
      </c>
      <c r="B1901" s="154" t="str">
        <f t="shared" ref="B1901:D1916" si="140">B1701</f>
        <v>EC</v>
      </c>
      <c r="C1901" s="154" t="str">
        <f t="shared" si="140"/>
        <v>218</v>
      </c>
      <c r="D1901" s="155" t="str">
        <f t="shared" si="140"/>
        <v>Ecuador</v>
      </c>
      <c r="E1901" s="154" t="s">
        <v>705</v>
      </c>
      <c r="F1901" s="157">
        <v>56</v>
      </c>
      <c r="G1901" s="157" t="s">
        <v>1309</v>
      </c>
      <c r="H1901" s="157">
        <v>135</v>
      </c>
      <c r="I1901" s="157">
        <v>2013</v>
      </c>
      <c r="J1901" s="157" t="s">
        <v>5</v>
      </c>
    </row>
    <row r="1902" spans="1:10">
      <c r="A1902" s="166" t="str">
        <f t="shared" si="137"/>
        <v>Venezuela (Bolivarian Republic of), Business</v>
      </c>
      <c r="B1902" s="154" t="str">
        <f t="shared" si="140"/>
        <v>VE</v>
      </c>
      <c r="C1902" s="154" t="str">
        <f t="shared" si="140"/>
        <v>862</v>
      </c>
      <c r="D1902" s="155" t="str">
        <f t="shared" si="140"/>
        <v>Venezuela (Bolivarian Republic of)</v>
      </c>
      <c r="E1902" s="154" t="s">
        <v>705</v>
      </c>
      <c r="F1902" s="157">
        <v>9</v>
      </c>
      <c r="G1902" s="157" t="s">
        <v>1309</v>
      </c>
      <c r="H1902" s="157">
        <v>181</v>
      </c>
      <c r="I1902" s="157">
        <v>2013</v>
      </c>
      <c r="J1902" s="157" t="s">
        <v>5</v>
      </c>
    </row>
    <row r="1903" spans="1:10">
      <c r="A1903" s="166" t="str">
        <f t="shared" si="137"/>
        <v>The former Yugoslav Republic of Macedonia, Business</v>
      </c>
      <c r="B1903" s="154" t="str">
        <f t="shared" si="140"/>
        <v>MK</v>
      </c>
      <c r="C1903" s="154" t="str">
        <f t="shared" si="140"/>
        <v>807</v>
      </c>
      <c r="D1903" s="155" t="str">
        <f t="shared" si="140"/>
        <v>The former Yugoslav Republic of Macedonia</v>
      </c>
      <c r="E1903" s="154" t="s">
        <v>705</v>
      </c>
      <c r="F1903" s="157">
        <v>175</v>
      </c>
      <c r="G1903" s="157" t="s">
        <v>1309</v>
      </c>
      <c r="H1903" s="157">
        <v>25</v>
      </c>
      <c r="I1903" s="157">
        <v>2013</v>
      </c>
      <c r="J1903" s="157" t="s">
        <v>5</v>
      </c>
    </row>
    <row r="1904" spans="1:10">
      <c r="A1904" s="166" t="str">
        <f t="shared" si="137"/>
        <v>Lebanon, Business</v>
      </c>
      <c r="B1904" s="154" t="str">
        <f t="shared" si="140"/>
        <v>LB</v>
      </c>
      <c r="C1904" s="154" t="str">
        <f t="shared" si="140"/>
        <v>422</v>
      </c>
      <c r="D1904" s="155" t="str">
        <f t="shared" si="140"/>
        <v>Lebanon</v>
      </c>
      <c r="E1904" s="154" t="s">
        <v>705</v>
      </c>
      <c r="F1904" s="157">
        <v>80</v>
      </c>
      <c r="G1904" s="157" t="s">
        <v>1309</v>
      </c>
      <c r="H1904" s="157">
        <v>111</v>
      </c>
      <c r="I1904" s="157">
        <v>2013</v>
      </c>
      <c r="J1904" s="157" t="s">
        <v>5</v>
      </c>
    </row>
    <row r="1905" spans="1:10">
      <c r="A1905" s="166" t="str">
        <f t="shared" si="137"/>
        <v>Albania, Business</v>
      </c>
      <c r="B1905" s="154" t="str">
        <f t="shared" si="140"/>
        <v>AL</v>
      </c>
      <c r="C1905" s="154" t="str">
        <f t="shared" si="140"/>
        <v>008</v>
      </c>
      <c r="D1905" s="155" t="str">
        <f t="shared" si="140"/>
        <v>Albania</v>
      </c>
      <c r="E1905" s="154" t="s">
        <v>705</v>
      </c>
      <c r="F1905" s="157">
        <v>103</v>
      </c>
      <c r="G1905" s="157" t="s">
        <v>1309</v>
      </c>
      <c r="H1905" s="157">
        <v>90</v>
      </c>
      <c r="I1905" s="157">
        <v>2013</v>
      </c>
      <c r="J1905" s="157" t="s">
        <v>5</v>
      </c>
    </row>
    <row r="1906" spans="1:10">
      <c r="A1906" s="166" t="str">
        <f t="shared" si="137"/>
        <v>Suriname, Business</v>
      </c>
      <c r="B1906" s="154" t="str">
        <f t="shared" si="140"/>
        <v>SR</v>
      </c>
      <c r="C1906" s="154" t="str">
        <f t="shared" si="140"/>
        <v>740</v>
      </c>
      <c r="D1906" s="155" t="str">
        <f t="shared" si="140"/>
        <v>Suriname</v>
      </c>
      <c r="E1906" s="154" t="s">
        <v>705</v>
      </c>
      <c r="F1906" s="157">
        <v>29</v>
      </c>
      <c r="G1906" s="157" t="s">
        <v>1309</v>
      </c>
      <c r="H1906" s="157">
        <v>161</v>
      </c>
      <c r="I1906" s="157">
        <v>2013</v>
      </c>
      <c r="J1906" s="157" t="s">
        <v>5</v>
      </c>
    </row>
    <row r="1907" spans="1:10">
      <c r="A1907" s="166" t="str">
        <f t="shared" si="137"/>
        <v>Russian Federation, Business</v>
      </c>
      <c r="B1907" s="154" t="str">
        <f t="shared" si="140"/>
        <v>RU</v>
      </c>
      <c r="C1907" s="154" t="str">
        <f t="shared" si="140"/>
        <v>643</v>
      </c>
      <c r="D1907" s="155" t="str">
        <f t="shared" si="140"/>
        <v>Russian Federation</v>
      </c>
      <c r="E1907" s="154" t="s">
        <v>705</v>
      </c>
      <c r="F1907" s="157">
        <v>101</v>
      </c>
      <c r="G1907" s="157" t="s">
        <v>1309</v>
      </c>
      <c r="H1907" s="157">
        <v>92</v>
      </c>
      <c r="I1907" s="157">
        <v>2013</v>
      </c>
      <c r="J1907" s="157" t="s">
        <v>5</v>
      </c>
    </row>
    <row r="1908" spans="1:10">
      <c r="A1908" s="166" t="str">
        <f t="shared" si="137"/>
        <v>Cuba, Business</v>
      </c>
      <c r="B1908" s="154" t="str">
        <f t="shared" si="140"/>
        <v>CU</v>
      </c>
      <c r="C1908" s="154" t="str">
        <f t="shared" si="140"/>
        <v>192</v>
      </c>
      <c r="D1908" s="155" t="str">
        <f t="shared" si="140"/>
        <v>Cuba</v>
      </c>
      <c r="E1908" s="154" t="s">
        <v>705</v>
      </c>
      <c r="F1908" s="157">
        <v>104</v>
      </c>
      <c r="G1908" s="157" t="s">
        <v>1309</v>
      </c>
      <c r="H1908" s="157">
        <v>89</v>
      </c>
      <c r="I1908" s="157">
        <v>2013</v>
      </c>
      <c r="J1908" s="157" t="s">
        <v>6</v>
      </c>
    </row>
    <row r="1909" spans="1:10">
      <c r="A1909" s="166" t="str">
        <f t="shared" si="137"/>
        <v>Republic of Moldova, Business</v>
      </c>
      <c r="B1909" s="154" t="str">
        <f t="shared" si="140"/>
        <v>MD</v>
      </c>
      <c r="C1909" s="154" t="str">
        <f t="shared" si="140"/>
        <v>498</v>
      </c>
      <c r="D1909" s="155" t="str">
        <f t="shared" si="140"/>
        <v>Republic of Moldova</v>
      </c>
      <c r="E1909" s="154" t="s">
        <v>705</v>
      </c>
      <c r="F1909" s="157">
        <v>115</v>
      </c>
      <c r="G1909" s="157" t="s">
        <v>1309</v>
      </c>
      <c r="H1909" s="157">
        <v>78</v>
      </c>
      <c r="I1909" s="157">
        <v>2013</v>
      </c>
      <c r="J1909" s="157" t="s">
        <v>5</v>
      </c>
    </row>
    <row r="1910" spans="1:10">
      <c r="A1910" s="166" t="str">
        <f t="shared" si="137"/>
        <v>Tonga, Business</v>
      </c>
      <c r="B1910" s="154" t="str">
        <f t="shared" si="140"/>
        <v>TO</v>
      </c>
      <c r="C1910" s="154" t="str">
        <f t="shared" si="140"/>
        <v>776</v>
      </c>
      <c r="D1910" s="155" t="str">
        <f t="shared" si="140"/>
        <v>Tonga</v>
      </c>
      <c r="E1910" s="154" t="s">
        <v>705</v>
      </c>
      <c r="F1910" s="157">
        <v>136</v>
      </c>
      <c r="G1910" s="157" t="s">
        <v>1309</v>
      </c>
      <c r="H1910" s="157">
        <v>57</v>
      </c>
      <c r="I1910" s="157">
        <v>2013</v>
      </c>
      <c r="J1910" s="157" t="s">
        <v>5</v>
      </c>
    </row>
    <row r="1911" spans="1:10">
      <c r="A1911" s="166" t="str">
        <f t="shared" si="137"/>
        <v>Botswana, Business</v>
      </c>
      <c r="B1911" s="154" t="str">
        <f t="shared" si="140"/>
        <v>BW</v>
      </c>
      <c r="C1911" s="154" t="str">
        <f t="shared" si="140"/>
        <v>072</v>
      </c>
      <c r="D1911" s="155" t="str">
        <f t="shared" si="140"/>
        <v>Botswana</v>
      </c>
      <c r="E1911" s="154" t="s">
        <v>705</v>
      </c>
      <c r="F1911" s="157">
        <v>137</v>
      </c>
      <c r="G1911" s="157" t="s">
        <v>1309</v>
      </c>
      <c r="H1911" s="157">
        <v>56</v>
      </c>
      <c r="I1911" s="157">
        <v>2013</v>
      </c>
      <c r="J1911" s="157" t="s">
        <v>5</v>
      </c>
    </row>
    <row r="1912" spans="1:10">
      <c r="A1912" s="166" t="str">
        <f t="shared" si="137"/>
        <v>Samoa, Business</v>
      </c>
      <c r="B1912" s="154" t="str">
        <f t="shared" si="140"/>
        <v>WS</v>
      </c>
      <c r="C1912" s="154" t="str">
        <f t="shared" si="140"/>
        <v>882</v>
      </c>
      <c r="D1912" s="155" t="str">
        <f t="shared" si="140"/>
        <v>Samoa</v>
      </c>
      <c r="E1912" s="154" t="s">
        <v>705</v>
      </c>
      <c r="F1912" s="157">
        <v>132</v>
      </c>
      <c r="G1912" s="157" t="s">
        <v>1309</v>
      </c>
      <c r="H1912" s="157">
        <v>61</v>
      </c>
      <c r="I1912" s="157">
        <v>2013</v>
      </c>
      <c r="J1912" s="157" t="s">
        <v>5</v>
      </c>
    </row>
    <row r="1913" spans="1:10">
      <c r="A1913" s="166" t="str">
        <f t="shared" si="137"/>
        <v>South Africa, Business</v>
      </c>
      <c r="B1913" s="154" t="str">
        <f t="shared" si="140"/>
        <v>ZA</v>
      </c>
      <c r="C1913" s="154" t="str">
        <f t="shared" si="140"/>
        <v>710</v>
      </c>
      <c r="D1913" s="155" t="str">
        <f t="shared" si="140"/>
        <v>South Africa</v>
      </c>
      <c r="E1913" s="154" t="s">
        <v>705</v>
      </c>
      <c r="F1913" s="157">
        <v>157</v>
      </c>
      <c r="G1913" s="157" t="s">
        <v>1309</v>
      </c>
      <c r="H1913" s="157">
        <v>41</v>
      </c>
      <c r="I1913" s="157">
        <v>2013</v>
      </c>
      <c r="J1913" s="157" t="s">
        <v>5</v>
      </c>
    </row>
    <row r="1914" spans="1:10">
      <c r="A1914" s="166" t="str">
        <f t="shared" si="137"/>
        <v>Philippines, Business</v>
      </c>
      <c r="B1914" s="154" t="str">
        <f t="shared" si="140"/>
        <v>PH</v>
      </c>
      <c r="C1914" s="154" t="str">
        <f t="shared" si="140"/>
        <v>608</v>
      </c>
      <c r="D1914" s="155" t="str">
        <f t="shared" si="140"/>
        <v>Philippines</v>
      </c>
      <c r="E1914" s="154" t="s">
        <v>705</v>
      </c>
      <c r="F1914" s="157">
        <v>83</v>
      </c>
      <c r="G1914" s="157" t="s">
        <v>1309</v>
      </c>
      <c r="H1914" s="157">
        <v>108</v>
      </c>
      <c r="I1914" s="157">
        <v>2013</v>
      </c>
      <c r="J1914" s="157" t="s">
        <v>5</v>
      </c>
    </row>
    <row r="1915" spans="1:10">
      <c r="A1915" s="166" t="str">
        <f t="shared" si="137"/>
        <v>Armenia, Business</v>
      </c>
      <c r="B1915" s="154" t="str">
        <f t="shared" si="140"/>
        <v>AM</v>
      </c>
      <c r="C1915" s="154" t="str">
        <f t="shared" si="140"/>
        <v>051</v>
      </c>
      <c r="D1915" s="155" t="str">
        <f t="shared" si="140"/>
        <v>Armenia</v>
      </c>
      <c r="E1915" s="154" t="s">
        <v>705</v>
      </c>
      <c r="F1915" s="157">
        <v>162</v>
      </c>
      <c r="G1915" s="157" t="s">
        <v>1309</v>
      </c>
      <c r="H1915" s="157">
        <v>37</v>
      </c>
      <c r="I1915" s="157">
        <v>2013</v>
      </c>
      <c r="J1915" s="157" t="s">
        <v>5</v>
      </c>
    </row>
    <row r="1916" spans="1:10">
      <c r="A1916" s="166" t="str">
        <f t="shared" si="137"/>
        <v>Colombia, Business</v>
      </c>
      <c r="B1916" s="154" t="str">
        <f t="shared" si="140"/>
        <v>CO</v>
      </c>
      <c r="C1916" s="154" t="str">
        <f t="shared" si="140"/>
        <v>170</v>
      </c>
      <c r="D1916" s="155" t="str">
        <f t="shared" si="140"/>
        <v>Colombia</v>
      </c>
      <c r="E1916" s="154" t="s">
        <v>705</v>
      </c>
      <c r="F1916" s="157">
        <v>152</v>
      </c>
      <c r="G1916" s="157" t="s">
        <v>1309</v>
      </c>
      <c r="H1916" s="157">
        <v>43</v>
      </c>
      <c r="I1916" s="157">
        <v>2013</v>
      </c>
      <c r="J1916" s="157" t="s">
        <v>5</v>
      </c>
    </row>
    <row r="1917" spans="1:10">
      <c r="A1917" s="166" t="str">
        <f t="shared" si="137"/>
        <v>Kazakhstan, Business</v>
      </c>
      <c r="B1917" s="154" t="str">
        <f t="shared" ref="B1917:D1932" si="141">B1717</f>
        <v>KZ</v>
      </c>
      <c r="C1917" s="154" t="str">
        <f t="shared" si="141"/>
        <v>398</v>
      </c>
      <c r="D1917" s="155" t="str">
        <f t="shared" si="141"/>
        <v>Kazakhstan</v>
      </c>
      <c r="E1917" s="154" t="s">
        <v>705</v>
      </c>
      <c r="F1917" s="157">
        <v>145</v>
      </c>
      <c r="G1917" s="157" t="s">
        <v>1309</v>
      </c>
      <c r="H1917" s="157">
        <v>50</v>
      </c>
      <c r="I1917" s="157">
        <v>2013</v>
      </c>
      <c r="J1917" s="157" t="s">
        <v>5</v>
      </c>
    </row>
    <row r="1918" spans="1:10">
      <c r="A1918" s="166" t="str">
        <f t="shared" si="137"/>
        <v>Ukraine, Business</v>
      </c>
      <c r="B1918" s="154" t="str">
        <f t="shared" si="141"/>
        <v>UA</v>
      </c>
      <c r="C1918" s="154" t="str">
        <f t="shared" si="141"/>
        <v>804</v>
      </c>
      <c r="D1918" s="155" t="str">
        <f t="shared" si="141"/>
        <v>Ukraine</v>
      </c>
      <c r="E1918" s="154" t="s">
        <v>705</v>
      </c>
      <c r="F1918" s="157">
        <v>79</v>
      </c>
      <c r="G1918" s="157" t="s">
        <v>1309</v>
      </c>
      <c r="H1918" s="157">
        <v>112</v>
      </c>
      <c r="I1918" s="157">
        <v>2013</v>
      </c>
      <c r="J1918" s="157" t="s">
        <v>5</v>
      </c>
    </row>
    <row r="1919" spans="1:10">
      <c r="A1919" s="166" t="str">
        <f t="shared" si="137"/>
        <v>Peru, Business</v>
      </c>
      <c r="B1919" s="154" t="str">
        <f t="shared" si="141"/>
        <v>PE</v>
      </c>
      <c r="C1919" s="154" t="str">
        <f t="shared" si="141"/>
        <v>604</v>
      </c>
      <c r="D1919" s="155" t="str">
        <f t="shared" si="141"/>
        <v>Peru</v>
      </c>
      <c r="E1919" s="154" t="s">
        <v>705</v>
      </c>
      <c r="F1919" s="157">
        <v>153</v>
      </c>
      <c r="G1919" s="157" t="s">
        <v>1309</v>
      </c>
      <c r="H1919" s="157">
        <v>42</v>
      </c>
      <c r="I1919" s="157">
        <v>2013</v>
      </c>
      <c r="J1919" s="157" t="s">
        <v>5</v>
      </c>
    </row>
    <row r="1920" spans="1:10">
      <c r="A1920" s="166" t="str">
        <f t="shared" si="137"/>
        <v>Jamaica, Business</v>
      </c>
      <c r="B1920" s="154" t="str">
        <f t="shared" si="141"/>
        <v>JM</v>
      </c>
      <c r="C1920" s="154" t="str">
        <f t="shared" si="141"/>
        <v>388</v>
      </c>
      <c r="D1920" s="155" t="str">
        <f t="shared" si="141"/>
        <v>Jamaica</v>
      </c>
      <c r="E1920" s="154" t="s">
        <v>705</v>
      </c>
      <c r="F1920" s="157">
        <v>99</v>
      </c>
      <c r="G1920" s="157" t="s">
        <v>1309</v>
      </c>
      <c r="H1920" s="157">
        <v>94</v>
      </c>
      <c r="I1920" s="157">
        <v>2013</v>
      </c>
      <c r="J1920" s="157" t="s">
        <v>5</v>
      </c>
    </row>
    <row r="1921" spans="1:10">
      <c r="A1921" s="166" t="str">
        <f t="shared" si="137"/>
        <v>Georgia, Business</v>
      </c>
      <c r="B1921" s="154" t="str">
        <f t="shared" si="141"/>
        <v>GE</v>
      </c>
      <c r="C1921" s="154" t="str">
        <f t="shared" si="141"/>
        <v>268</v>
      </c>
      <c r="D1921" s="155" t="str">
        <f t="shared" si="141"/>
        <v>Georgia</v>
      </c>
      <c r="E1921" s="154" t="s">
        <v>705</v>
      </c>
      <c r="F1921" s="157">
        <v>192</v>
      </c>
      <c r="G1921" s="157" t="s">
        <v>1309</v>
      </c>
      <c r="H1921" s="157">
        <v>8</v>
      </c>
      <c r="I1921" s="157">
        <v>2013</v>
      </c>
      <c r="J1921" s="157" t="s">
        <v>5</v>
      </c>
    </row>
    <row r="1922" spans="1:10">
      <c r="A1922" s="166" t="str">
        <f t="shared" si="137"/>
        <v>Sri Lanka, Business</v>
      </c>
      <c r="B1922" s="154" t="str">
        <f t="shared" si="141"/>
        <v>LK</v>
      </c>
      <c r="C1922" s="154" t="str">
        <f t="shared" si="141"/>
        <v>144</v>
      </c>
      <c r="D1922" s="155" t="str">
        <f t="shared" si="141"/>
        <v>Sri Lanka</v>
      </c>
      <c r="E1922" s="154" t="s">
        <v>705</v>
      </c>
      <c r="F1922" s="157">
        <v>108</v>
      </c>
      <c r="G1922" s="157" t="s">
        <v>1309</v>
      </c>
      <c r="H1922" s="157">
        <v>85</v>
      </c>
      <c r="I1922" s="157">
        <v>2013</v>
      </c>
      <c r="J1922" s="157" t="s">
        <v>5</v>
      </c>
    </row>
    <row r="1923" spans="1:10">
      <c r="A1923" s="166" t="str">
        <f t="shared" si="137"/>
        <v>Mexico, Business</v>
      </c>
      <c r="B1923" s="154" t="str">
        <f t="shared" si="141"/>
        <v>MX</v>
      </c>
      <c r="C1923" s="154" t="str">
        <f t="shared" si="141"/>
        <v>484</v>
      </c>
      <c r="D1923" s="155" t="str">
        <f t="shared" si="141"/>
        <v>Mexico</v>
      </c>
      <c r="E1923" s="154" t="s">
        <v>705</v>
      </c>
      <c r="F1923" s="157">
        <v>140</v>
      </c>
      <c r="G1923" s="157" t="s">
        <v>1309</v>
      </c>
      <c r="H1923" s="157">
        <v>53</v>
      </c>
      <c r="I1923" s="157">
        <v>2013</v>
      </c>
      <c r="J1923" s="157" t="s">
        <v>5</v>
      </c>
    </row>
    <row r="1924" spans="1:10">
      <c r="A1924" s="166" t="str">
        <f t="shared" si="137"/>
        <v>Saint Vincent and the Grenadines, Business</v>
      </c>
      <c r="B1924" s="154" t="str">
        <f t="shared" si="141"/>
        <v>VC</v>
      </c>
      <c r="C1924" s="154" t="str">
        <f t="shared" si="141"/>
        <v>670</v>
      </c>
      <c r="D1924" s="155" t="str">
        <f t="shared" si="141"/>
        <v>Saint Vincent and the Grenadines</v>
      </c>
      <c r="E1924" s="154" t="s">
        <v>705</v>
      </c>
      <c r="F1924" s="157">
        <v>111</v>
      </c>
      <c r="G1924" s="157" t="s">
        <v>1309</v>
      </c>
      <c r="H1924" s="157">
        <v>82</v>
      </c>
      <c r="I1924" s="157">
        <v>2013</v>
      </c>
      <c r="J1924" s="157" t="s">
        <v>5</v>
      </c>
    </row>
    <row r="1925" spans="1:10">
      <c r="A1925" s="166" t="str">
        <f t="shared" si="137"/>
        <v>Grenada, Business</v>
      </c>
      <c r="B1925" s="154" t="str">
        <f t="shared" si="141"/>
        <v>GD</v>
      </c>
      <c r="C1925" s="154" t="str">
        <f t="shared" si="141"/>
        <v>308</v>
      </c>
      <c r="D1925" s="155" t="str">
        <f t="shared" si="141"/>
        <v>Grenada</v>
      </c>
      <c r="E1925" s="154" t="s">
        <v>705</v>
      </c>
      <c r="F1925" s="157">
        <v>84</v>
      </c>
      <c r="G1925" s="157" t="s">
        <v>1309</v>
      </c>
      <c r="H1925" s="157">
        <v>107</v>
      </c>
      <c r="I1925" s="157">
        <v>2013</v>
      </c>
      <c r="J1925" s="157" t="s">
        <v>5</v>
      </c>
    </row>
    <row r="1926" spans="1:10">
      <c r="A1926" s="166" t="str">
        <f t="shared" ref="A1926:A1989" si="142">D1926&amp;", "&amp;E1926</f>
        <v>Belarus, Business</v>
      </c>
      <c r="B1926" s="154" t="str">
        <f t="shared" si="141"/>
        <v>BY</v>
      </c>
      <c r="C1926" s="154" t="str">
        <f t="shared" si="141"/>
        <v>112</v>
      </c>
      <c r="D1926" s="155" t="str">
        <f t="shared" si="141"/>
        <v>Belarus</v>
      </c>
      <c r="E1926" s="154" t="s">
        <v>705</v>
      </c>
      <c r="F1926" s="157">
        <v>130</v>
      </c>
      <c r="G1926" s="157" t="s">
        <v>1309</v>
      </c>
      <c r="H1926" s="157">
        <v>63</v>
      </c>
      <c r="I1926" s="157">
        <v>2013</v>
      </c>
      <c r="J1926" s="157" t="s">
        <v>5</v>
      </c>
    </row>
    <row r="1927" spans="1:10">
      <c r="A1927" s="166" t="str">
        <f t="shared" si="142"/>
        <v>Seychelles, Business</v>
      </c>
      <c r="B1927" s="154" t="str">
        <f t="shared" si="141"/>
        <v>SC</v>
      </c>
      <c r="C1927" s="154" t="str">
        <f t="shared" si="141"/>
        <v>690</v>
      </c>
      <c r="D1927" s="155" t="str">
        <f t="shared" si="141"/>
        <v>Seychelles</v>
      </c>
      <c r="E1927" s="154" t="s">
        <v>705</v>
      </c>
      <c r="F1927" s="157">
        <v>113</v>
      </c>
      <c r="G1927" s="157" t="s">
        <v>1309</v>
      </c>
      <c r="H1927" s="157">
        <v>80</v>
      </c>
      <c r="I1927" s="157">
        <v>2013</v>
      </c>
      <c r="J1927" s="157" t="s">
        <v>5</v>
      </c>
    </row>
    <row r="1928" spans="1:10">
      <c r="A1928" s="166" t="str">
        <f t="shared" si="142"/>
        <v>Serbia, Business</v>
      </c>
      <c r="B1928" s="154" t="str">
        <f t="shared" si="141"/>
        <v>RS</v>
      </c>
      <c r="C1928" s="154" t="str">
        <f t="shared" si="141"/>
        <v>688</v>
      </c>
      <c r="D1928" s="155" t="str">
        <f t="shared" si="141"/>
        <v>Serbia</v>
      </c>
      <c r="E1928" s="154" t="s">
        <v>705</v>
      </c>
      <c r="F1928" s="157">
        <v>100</v>
      </c>
      <c r="G1928" s="157" t="s">
        <v>1309</v>
      </c>
      <c r="H1928" s="157">
        <v>93</v>
      </c>
      <c r="I1928" s="157">
        <v>2013</v>
      </c>
      <c r="J1928" s="157" t="s">
        <v>5</v>
      </c>
    </row>
    <row r="1929" spans="1:10">
      <c r="A1929" s="166" t="str">
        <f t="shared" si="142"/>
        <v>Saudi Arabia, Business</v>
      </c>
      <c r="B1929" s="154" t="str">
        <f t="shared" si="141"/>
        <v>SA</v>
      </c>
      <c r="C1929" s="154" t="str">
        <f t="shared" si="141"/>
        <v>682</v>
      </c>
      <c r="D1929" s="155" t="str">
        <f t="shared" si="141"/>
        <v>Saudi Arabia</v>
      </c>
      <c r="E1929" s="154" t="s">
        <v>705</v>
      </c>
      <c r="F1929" s="157">
        <v>174</v>
      </c>
      <c r="G1929" s="157" t="s">
        <v>1309</v>
      </c>
      <c r="H1929" s="157">
        <v>26</v>
      </c>
      <c r="I1929" s="157">
        <v>2013</v>
      </c>
      <c r="J1929" s="157" t="s">
        <v>5</v>
      </c>
    </row>
    <row r="1930" spans="1:10">
      <c r="A1930" s="166" t="str">
        <f t="shared" si="142"/>
        <v>Oman, Business</v>
      </c>
      <c r="B1930" s="154" t="str">
        <f t="shared" si="141"/>
        <v>OM</v>
      </c>
      <c r="C1930" s="154" t="str">
        <f t="shared" si="141"/>
        <v>512</v>
      </c>
      <c r="D1930" s="155" t="str">
        <f t="shared" si="141"/>
        <v>Oman</v>
      </c>
      <c r="E1930" s="154" t="s">
        <v>705</v>
      </c>
      <c r="F1930" s="157">
        <v>148</v>
      </c>
      <c r="G1930" s="157" t="s">
        <v>1309</v>
      </c>
      <c r="H1930" s="157">
        <v>47</v>
      </c>
      <c r="I1930" s="157">
        <v>2013</v>
      </c>
      <c r="J1930" s="157" t="s">
        <v>5</v>
      </c>
    </row>
    <row r="1931" spans="1:10">
      <c r="A1931" s="166" t="str">
        <f t="shared" si="142"/>
        <v>Saint Lucia, Business</v>
      </c>
      <c r="B1931" s="154" t="str">
        <f t="shared" si="141"/>
        <v>LC</v>
      </c>
      <c r="C1931" s="154" t="str">
        <f t="shared" si="141"/>
        <v>662</v>
      </c>
      <c r="D1931" s="155" t="str">
        <f t="shared" si="141"/>
        <v>Saint Lucia</v>
      </c>
      <c r="E1931" s="154" t="s">
        <v>705</v>
      </c>
      <c r="F1931" s="157">
        <v>129</v>
      </c>
      <c r="G1931" s="157" t="s">
        <v>1309</v>
      </c>
      <c r="H1931" s="157">
        <v>64</v>
      </c>
      <c r="I1931" s="157">
        <v>2013</v>
      </c>
      <c r="J1931" s="157" t="s">
        <v>5</v>
      </c>
    </row>
    <row r="1932" spans="1:10">
      <c r="A1932" s="166" t="str">
        <f t="shared" si="142"/>
        <v>Dominica, Business</v>
      </c>
      <c r="B1932" s="154" t="str">
        <f t="shared" si="141"/>
        <v>DM</v>
      </c>
      <c r="C1932" s="154" t="str">
        <f t="shared" si="141"/>
        <v>212</v>
      </c>
      <c r="D1932" s="155" t="str">
        <f t="shared" si="141"/>
        <v>Dominica</v>
      </c>
      <c r="E1932" s="154" t="s">
        <v>705</v>
      </c>
      <c r="F1932" s="157">
        <v>116</v>
      </c>
      <c r="G1932" s="157" t="s">
        <v>1309</v>
      </c>
      <c r="H1932" s="157">
        <v>77</v>
      </c>
      <c r="I1932" s="157">
        <v>2013</v>
      </c>
      <c r="J1932" s="157" t="s">
        <v>5</v>
      </c>
    </row>
    <row r="1933" spans="1:10">
      <c r="A1933" s="166" t="str">
        <f t="shared" si="142"/>
        <v>Montenegro, Business</v>
      </c>
      <c r="B1933" s="154" t="str">
        <f t="shared" ref="B1933:D1948" si="143">B1733</f>
        <v>ME</v>
      </c>
      <c r="C1933" s="154" t="str">
        <f t="shared" si="143"/>
        <v>499</v>
      </c>
      <c r="D1933" s="155" t="str">
        <f t="shared" si="143"/>
        <v>Montenegro</v>
      </c>
      <c r="E1933" s="154" t="s">
        <v>705</v>
      </c>
      <c r="F1933" s="157">
        <v>151</v>
      </c>
      <c r="G1933" s="157" t="s">
        <v>1309</v>
      </c>
      <c r="H1933" s="157">
        <v>44</v>
      </c>
      <c r="I1933" s="157">
        <v>2013</v>
      </c>
      <c r="J1933" s="157" t="s">
        <v>5</v>
      </c>
    </row>
    <row r="1934" spans="1:10">
      <c r="A1934" s="166" t="str">
        <f t="shared" si="142"/>
        <v>Brazil, Business</v>
      </c>
      <c r="B1934" s="154" t="str">
        <f t="shared" si="143"/>
        <v>BR</v>
      </c>
      <c r="C1934" s="154" t="str">
        <f t="shared" si="143"/>
        <v>076</v>
      </c>
      <c r="D1934" s="155" t="str">
        <f t="shared" si="143"/>
        <v>Brazil</v>
      </c>
      <c r="E1934" s="154" t="s">
        <v>705</v>
      </c>
      <c r="F1934" s="157">
        <v>75</v>
      </c>
      <c r="G1934" s="157" t="s">
        <v>1309</v>
      </c>
      <c r="H1934" s="157">
        <v>116</v>
      </c>
      <c r="I1934" s="157">
        <v>2013</v>
      </c>
      <c r="J1934" s="157" t="s">
        <v>5</v>
      </c>
    </row>
    <row r="1935" spans="1:10">
      <c r="A1935" s="166" t="str">
        <f t="shared" si="142"/>
        <v>Panama, Business</v>
      </c>
      <c r="B1935" s="154" t="str">
        <f t="shared" si="143"/>
        <v>PA</v>
      </c>
      <c r="C1935" s="154" t="str">
        <f t="shared" si="143"/>
        <v>591</v>
      </c>
      <c r="D1935" s="155" t="str">
        <f t="shared" si="143"/>
        <v>Panama</v>
      </c>
      <c r="E1935" s="154" t="s">
        <v>705</v>
      </c>
      <c r="F1935" s="157">
        <v>138</v>
      </c>
      <c r="G1935" s="157" t="s">
        <v>1309</v>
      </c>
      <c r="H1935" s="157">
        <v>55</v>
      </c>
      <c r="I1935" s="157">
        <v>2013</v>
      </c>
      <c r="J1935" s="157" t="s">
        <v>5</v>
      </c>
    </row>
    <row r="1936" spans="1:10">
      <c r="A1936" s="166" t="str">
        <f t="shared" si="142"/>
        <v>Argentina, Business</v>
      </c>
      <c r="B1936" s="154" t="str">
        <f t="shared" si="143"/>
        <v>AR</v>
      </c>
      <c r="C1936" s="154" t="str">
        <f t="shared" si="143"/>
        <v>032</v>
      </c>
      <c r="D1936" s="155" t="str">
        <f t="shared" si="143"/>
        <v>Argentina</v>
      </c>
      <c r="E1936" s="154" t="s">
        <v>705</v>
      </c>
      <c r="F1936" s="157">
        <v>65</v>
      </c>
      <c r="G1936" s="157" t="s">
        <v>1309</v>
      </c>
      <c r="H1936" s="157">
        <v>126</v>
      </c>
      <c r="I1936" s="157">
        <v>2013</v>
      </c>
      <c r="J1936" s="157" t="s">
        <v>5</v>
      </c>
    </row>
    <row r="1937" spans="1:10">
      <c r="A1937" s="166" t="str">
        <f t="shared" si="142"/>
        <v>Romania, Business</v>
      </c>
      <c r="B1937" s="154" t="str">
        <f t="shared" si="143"/>
        <v>RO</v>
      </c>
      <c r="C1937" s="154" t="str">
        <f t="shared" si="143"/>
        <v>642</v>
      </c>
      <c r="D1937" s="155" t="str">
        <f t="shared" si="143"/>
        <v>Romania</v>
      </c>
      <c r="E1937" s="154" t="s">
        <v>705</v>
      </c>
      <c r="F1937" s="157">
        <v>120</v>
      </c>
      <c r="G1937" s="157" t="s">
        <v>1309</v>
      </c>
      <c r="H1937" s="157">
        <v>73</v>
      </c>
      <c r="I1937" s="157">
        <v>2013</v>
      </c>
      <c r="J1937" s="157" t="s">
        <v>5</v>
      </c>
    </row>
    <row r="1938" spans="1:10">
      <c r="A1938" s="166" t="str">
        <f t="shared" si="142"/>
        <v>Bahrain, Business</v>
      </c>
      <c r="B1938" s="154" t="str">
        <f t="shared" si="143"/>
        <v>BH</v>
      </c>
      <c r="C1938" s="154" t="str">
        <f t="shared" si="143"/>
        <v>048</v>
      </c>
      <c r="D1938" s="155" t="str">
        <f t="shared" si="143"/>
        <v>Bahrain</v>
      </c>
      <c r="E1938" s="154" t="s">
        <v>705</v>
      </c>
      <c r="F1938" s="157">
        <v>149</v>
      </c>
      <c r="G1938" s="157" t="s">
        <v>1309</v>
      </c>
      <c r="H1938" s="157">
        <v>46</v>
      </c>
      <c r="I1938" s="157">
        <v>2013</v>
      </c>
      <c r="J1938" s="157" t="s">
        <v>5</v>
      </c>
    </row>
    <row r="1939" spans="1:10">
      <c r="A1939" s="166" t="str">
        <f t="shared" si="142"/>
        <v>Palau, Business</v>
      </c>
      <c r="B1939" s="154" t="str">
        <f t="shared" si="143"/>
        <v>PW</v>
      </c>
      <c r="C1939" s="154" t="str">
        <f t="shared" si="143"/>
        <v>585</v>
      </c>
      <c r="D1939" s="155" t="str">
        <f t="shared" si="143"/>
        <v>Palau</v>
      </c>
      <c r="E1939" s="154" t="s">
        <v>705</v>
      </c>
      <c r="F1939" s="157">
        <v>92</v>
      </c>
      <c r="G1939" s="157" t="s">
        <v>1309</v>
      </c>
      <c r="H1939" s="157">
        <v>100</v>
      </c>
      <c r="I1939" s="157">
        <v>2013</v>
      </c>
      <c r="J1939" s="157" t="s">
        <v>5</v>
      </c>
    </row>
    <row r="1940" spans="1:10">
      <c r="A1940" s="166" t="str">
        <f t="shared" si="142"/>
        <v>Saint Kitts and Nevis, Business</v>
      </c>
      <c r="B1940" s="154" t="str">
        <f t="shared" si="143"/>
        <v>KN</v>
      </c>
      <c r="C1940" s="154" t="str">
        <f t="shared" si="143"/>
        <v>659</v>
      </c>
      <c r="D1940" s="155" t="str">
        <f t="shared" si="143"/>
        <v>Saint Kitts and Nevis</v>
      </c>
      <c r="E1940" s="154" t="s">
        <v>705</v>
      </c>
      <c r="F1940" s="157">
        <v>91</v>
      </c>
      <c r="G1940" s="157" t="s">
        <v>1309</v>
      </c>
      <c r="H1940" s="157">
        <v>101</v>
      </c>
      <c r="I1940" s="157">
        <v>2013</v>
      </c>
      <c r="J1940" s="157" t="s">
        <v>5</v>
      </c>
    </row>
    <row r="1941" spans="1:10">
      <c r="A1941" s="166" t="str">
        <f t="shared" si="142"/>
        <v>Antigua and Barbuda, Business</v>
      </c>
      <c r="B1941" s="154" t="str">
        <f t="shared" si="143"/>
        <v>AG</v>
      </c>
      <c r="C1941" s="154" t="str">
        <f t="shared" si="143"/>
        <v>028</v>
      </c>
      <c r="D1941" s="155" t="str">
        <f t="shared" si="143"/>
        <v>Antigua and Barbuda</v>
      </c>
      <c r="E1941" s="154" t="s">
        <v>705</v>
      </c>
      <c r="F1941" s="157">
        <v>122</v>
      </c>
      <c r="G1941" s="157" t="s">
        <v>1309</v>
      </c>
      <c r="H1941" s="157">
        <v>71</v>
      </c>
      <c r="I1941" s="157">
        <v>2013</v>
      </c>
      <c r="J1941" s="157" t="s">
        <v>5</v>
      </c>
    </row>
    <row r="1942" spans="1:10">
      <c r="A1942" s="166" t="str">
        <f t="shared" si="142"/>
        <v>Croatia, Business</v>
      </c>
      <c r="B1942" s="154" t="str">
        <f t="shared" si="143"/>
        <v>HR</v>
      </c>
      <c r="C1942" s="154" t="str">
        <f t="shared" si="143"/>
        <v>191</v>
      </c>
      <c r="D1942" s="155" t="str">
        <f t="shared" si="143"/>
        <v>Croatia</v>
      </c>
      <c r="E1942" s="154" t="s">
        <v>705</v>
      </c>
      <c r="F1942" s="157">
        <v>104</v>
      </c>
      <c r="G1942" s="157" t="s">
        <v>1309</v>
      </c>
      <c r="H1942" s="157">
        <v>89</v>
      </c>
      <c r="I1942" s="157">
        <v>2013</v>
      </c>
      <c r="J1942" s="157" t="s">
        <v>5</v>
      </c>
    </row>
    <row r="1943" spans="1:10">
      <c r="A1943" s="166" t="str">
        <f t="shared" si="142"/>
        <v>Mauritius, Business</v>
      </c>
      <c r="B1943" s="154" t="str">
        <f t="shared" si="143"/>
        <v>MU</v>
      </c>
      <c r="C1943" s="154" t="str">
        <f t="shared" si="143"/>
        <v>480</v>
      </c>
      <c r="D1943" s="155" t="str">
        <f t="shared" si="143"/>
        <v>Mauritius</v>
      </c>
      <c r="E1943" s="154" t="s">
        <v>705</v>
      </c>
      <c r="F1943" s="157">
        <v>180</v>
      </c>
      <c r="G1943" s="157" t="s">
        <v>1309</v>
      </c>
      <c r="H1943" s="157">
        <v>20</v>
      </c>
      <c r="I1943" s="157">
        <v>2013</v>
      </c>
      <c r="J1943" s="157" t="s">
        <v>5</v>
      </c>
    </row>
    <row r="1944" spans="1:10">
      <c r="A1944" s="166" t="str">
        <f t="shared" si="142"/>
        <v>Thailand, Business</v>
      </c>
      <c r="B1944" s="154" t="str">
        <f t="shared" si="143"/>
        <v>TH</v>
      </c>
      <c r="C1944" s="154" t="str">
        <f t="shared" si="143"/>
        <v>764</v>
      </c>
      <c r="D1944" s="155" t="str">
        <f t="shared" si="143"/>
        <v>Thailand</v>
      </c>
      <c r="E1944" s="154" t="s">
        <v>705</v>
      </c>
      <c r="F1944" s="157">
        <v>182</v>
      </c>
      <c r="G1944" s="157" t="s">
        <v>1309</v>
      </c>
      <c r="H1944" s="157">
        <v>18</v>
      </c>
      <c r="I1944" s="157">
        <v>2013</v>
      </c>
      <c r="J1944" s="157" t="s">
        <v>5</v>
      </c>
    </row>
    <row r="1945" spans="1:10">
      <c r="A1945" s="166" t="str">
        <f t="shared" si="142"/>
        <v>Bulgaria, Business</v>
      </c>
      <c r="B1945" s="154" t="str">
        <f t="shared" si="143"/>
        <v>BG</v>
      </c>
      <c r="C1945" s="154" t="str">
        <f t="shared" si="143"/>
        <v>100</v>
      </c>
      <c r="D1945" s="155" t="str">
        <f t="shared" si="143"/>
        <v>Bulgaria</v>
      </c>
      <c r="E1945" s="154" t="s">
        <v>705</v>
      </c>
      <c r="F1945" s="157">
        <v>135</v>
      </c>
      <c r="G1945" s="157" t="s">
        <v>1309</v>
      </c>
      <c r="H1945" s="157">
        <v>58</v>
      </c>
      <c r="I1945" s="157">
        <v>2013</v>
      </c>
      <c r="J1945" s="157" t="s">
        <v>5</v>
      </c>
    </row>
    <row r="1946" spans="1:10">
      <c r="A1946" s="166" t="str">
        <f t="shared" si="142"/>
        <v>Trinidad and Tobago, Business</v>
      </c>
      <c r="B1946" s="154" t="str">
        <f t="shared" si="143"/>
        <v>TT</v>
      </c>
      <c r="C1946" s="154" t="str">
        <f t="shared" si="143"/>
        <v>780</v>
      </c>
      <c r="D1946" s="155" t="str">
        <f t="shared" si="143"/>
        <v>Trinidad and Tobago</v>
      </c>
      <c r="E1946" s="154" t="s">
        <v>705</v>
      </c>
      <c r="F1946" s="157">
        <v>127</v>
      </c>
      <c r="G1946" s="157" t="s">
        <v>1309</v>
      </c>
      <c r="H1946" s="157">
        <v>66</v>
      </c>
      <c r="I1946" s="157">
        <v>2013</v>
      </c>
      <c r="J1946" s="157" t="s">
        <v>5</v>
      </c>
    </row>
    <row r="1947" spans="1:10">
      <c r="A1947" s="166" t="str">
        <f t="shared" si="142"/>
        <v>Lithuania, Business</v>
      </c>
      <c r="B1947" s="154" t="str">
        <f t="shared" si="143"/>
        <v>LT</v>
      </c>
      <c r="C1947" s="154" t="str">
        <f t="shared" si="143"/>
        <v>440</v>
      </c>
      <c r="D1947" s="155" t="str">
        <f t="shared" si="143"/>
        <v>Lithuania</v>
      </c>
      <c r="E1947" s="154" t="s">
        <v>705</v>
      </c>
      <c r="F1947" s="157">
        <v>183</v>
      </c>
      <c r="G1947" s="157" t="s">
        <v>1309</v>
      </c>
      <c r="H1947" s="157">
        <v>17</v>
      </c>
      <c r="I1947" s="157">
        <v>2013</v>
      </c>
      <c r="J1947" s="157" t="s">
        <v>5</v>
      </c>
    </row>
    <row r="1948" spans="1:10">
      <c r="A1948" s="166" t="str">
        <f t="shared" si="142"/>
        <v>Kuwait, Business</v>
      </c>
      <c r="B1948" s="154" t="str">
        <f t="shared" si="143"/>
        <v>KW</v>
      </c>
      <c r="C1948" s="154" t="str">
        <f t="shared" si="143"/>
        <v>414</v>
      </c>
      <c r="D1948" s="155" t="str">
        <f t="shared" si="143"/>
        <v>Kuwait</v>
      </c>
      <c r="E1948" s="154" t="s">
        <v>705</v>
      </c>
      <c r="F1948" s="157">
        <v>87</v>
      </c>
      <c r="G1948" s="157" t="s">
        <v>1309</v>
      </c>
      <c r="H1948" s="157">
        <v>104</v>
      </c>
      <c r="I1948" s="157">
        <v>2013</v>
      </c>
      <c r="J1948" s="157" t="s">
        <v>5</v>
      </c>
    </row>
    <row r="1949" spans="1:10">
      <c r="A1949" s="166" t="str">
        <f t="shared" si="142"/>
        <v>Barbados, Business</v>
      </c>
      <c r="B1949" s="154" t="str">
        <f t="shared" ref="B1949:D1964" si="144">B1749</f>
        <v>BB</v>
      </c>
      <c r="C1949" s="154" t="str">
        <f t="shared" si="144"/>
        <v>052</v>
      </c>
      <c r="D1949" s="155" t="str">
        <f t="shared" si="144"/>
        <v>Barbados</v>
      </c>
      <c r="E1949" s="154" t="s">
        <v>705</v>
      </c>
      <c r="F1949" s="157">
        <v>102</v>
      </c>
      <c r="G1949" s="157" t="s">
        <v>1309</v>
      </c>
      <c r="H1949" s="157">
        <v>91</v>
      </c>
      <c r="I1949" s="157">
        <v>2013</v>
      </c>
      <c r="J1949" s="157" t="s">
        <v>5</v>
      </c>
    </row>
    <row r="1950" spans="1:10">
      <c r="A1950" s="166" t="str">
        <f t="shared" si="142"/>
        <v>Bahamas, Business</v>
      </c>
      <c r="B1950" s="154" t="str">
        <f t="shared" si="144"/>
        <v>BS</v>
      </c>
      <c r="C1950" s="154" t="str">
        <f t="shared" si="144"/>
        <v>044</v>
      </c>
      <c r="D1950" s="155" t="str">
        <f t="shared" si="144"/>
        <v>Bahamas</v>
      </c>
      <c r="E1950" s="154" t="s">
        <v>705</v>
      </c>
      <c r="F1950" s="157">
        <v>109</v>
      </c>
      <c r="G1950" s="157" t="s">
        <v>1309</v>
      </c>
      <c r="H1950" s="157">
        <v>84</v>
      </c>
      <c r="I1950" s="157">
        <v>2013</v>
      </c>
      <c r="J1950" s="157" t="s">
        <v>5</v>
      </c>
    </row>
    <row r="1951" spans="1:10">
      <c r="A1951" s="166" t="str">
        <f t="shared" si="142"/>
        <v>Costa Rica, Business</v>
      </c>
      <c r="B1951" s="154" t="str">
        <f t="shared" si="144"/>
        <v>CR</v>
      </c>
      <c r="C1951" s="154" t="str">
        <f t="shared" si="144"/>
        <v>188</v>
      </c>
      <c r="D1951" s="155" t="str">
        <f t="shared" si="144"/>
        <v>Costa Rica</v>
      </c>
      <c r="E1951" s="154" t="s">
        <v>705</v>
      </c>
      <c r="F1951" s="157">
        <v>90</v>
      </c>
      <c r="G1951" s="157" t="s">
        <v>1309</v>
      </c>
      <c r="H1951" s="157">
        <v>102</v>
      </c>
      <c r="I1951" s="157">
        <v>2013</v>
      </c>
      <c r="J1951" s="157" t="s">
        <v>5</v>
      </c>
    </row>
    <row r="1952" spans="1:10">
      <c r="A1952" s="166" t="str">
        <f t="shared" si="142"/>
        <v>Malaysia, Business</v>
      </c>
      <c r="B1952" s="154" t="str">
        <f t="shared" si="144"/>
        <v>MY</v>
      </c>
      <c r="C1952" s="154" t="str">
        <f t="shared" si="144"/>
        <v>458</v>
      </c>
      <c r="D1952" s="155" t="str">
        <f t="shared" si="144"/>
        <v>Malaysia</v>
      </c>
      <c r="E1952" s="154" t="s">
        <v>705</v>
      </c>
      <c r="F1952" s="157">
        <v>194</v>
      </c>
      <c r="G1952" s="157" t="s">
        <v>1309</v>
      </c>
      <c r="H1952" s="157">
        <v>6</v>
      </c>
      <c r="I1952" s="157">
        <v>2013</v>
      </c>
      <c r="J1952" s="157" t="s">
        <v>5</v>
      </c>
    </row>
    <row r="1953" spans="1:10">
      <c r="A1953" s="166" t="str">
        <f t="shared" si="142"/>
        <v>Brunei Darussalam, Business</v>
      </c>
      <c r="B1953" s="154" t="str">
        <f t="shared" si="144"/>
        <v>BN</v>
      </c>
      <c r="C1953" s="154" t="str">
        <f t="shared" si="144"/>
        <v>096</v>
      </c>
      <c r="D1953" s="155" t="str">
        <f t="shared" si="144"/>
        <v>Brunei Darussalam</v>
      </c>
      <c r="E1953" s="154" t="s">
        <v>705</v>
      </c>
      <c r="F1953" s="157">
        <v>134</v>
      </c>
      <c r="G1953" s="157" t="s">
        <v>1309</v>
      </c>
      <c r="H1953" s="157">
        <v>59</v>
      </c>
      <c r="I1953" s="157">
        <v>2013</v>
      </c>
      <c r="J1953" s="157" t="s">
        <v>5</v>
      </c>
    </row>
    <row r="1954" spans="1:10">
      <c r="A1954" s="166" t="str">
        <f t="shared" si="142"/>
        <v>Latvia, Business</v>
      </c>
      <c r="B1954" s="154" t="str">
        <f t="shared" si="144"/>
        <v>LV</v>
      </c>
      <c r="C1954" s="154" t="str">
        <f t="shared" si="144"/>
        <v>428</v>
      </c>
      <c r="D1954" s="155" t="str">
        <f t="shared" si="144"/>
        <v>Latvia</v>
      </c>
      <c r="E1954" s="154" t="s">
        <v>705</v>
      </c>
      <c r="F1954" s="157">
        <v>176</v>
      </c>
      <c r="G1954" s="157" t="s">
        <v>1309</v>
      </c>
      <c r="H1954" s="157">
        <v>24</v>
      </c>
      <c r="I1954" s="157">
        <v>2013</v>
      </c>
      <c r="J1954" s="157" t="s">
        <v>5</v>
      </c>
    </row>
    <row r="1955" spans="1:10">
      <c r="A1955" s="166" t="str">
        <f t="shared" si="142"/>
        <v>Estonia, Business</v>
      </c>
      <c r="B1955" s="154" t="str">
        <f t="shared" si="144"/>
        <v>EE</v>
      </c>
      <c r="C1955" s="154" t="str">
        <f t="shared" si="144"/>
        <v>233</v>
      </c>
      <c r="D1955" s="155" t="str">
        <f t="shared" si="144"/>
        <v>Estonia</v>
      </c>
      <c r="E1955" s="154" t="s">
        <v>705</v>
      </c>
      <c r="F1955" s="157">
        <v>178</v>
      </c>
      <c r="G1955" s="157" t="s">
        <v>1309</v>
      </c>
      <c r="H1955" s="157">
        <v>22</v>
      </c>
      <c r="I1955" s="157">
        <v>2013</v>
      </c>
      <c r="J1955" s="157" t="s">
        <v>5</v>
      </c>
    </row>
    <row r="1956" spans="1:10">
      <c r="A1956" s="166" t="str">
        <f t="shared" si="142"/>
        <v>Hungary, Business</v>
      </c>
      <c r="B1956" s="154" t="str">
        <f t="shared" si="144"/>
        <v>HU</v>
      </c>
      <c r="C1956" s="154" t="str">
        <f t="shared" si="144"/>
        <v>348</v>
      </c>
      <c r="D1956" s="155" t="str">
        <f t="shared" si="144"/>
        <v>Hungary</v>
      </c>
      <c r="E1956" s="154" t="s">
        <v>705</v>
      </c>
      <c r="F1956" s="157">
        <v>139</v>
      </c>
      <c r="G1956" s="157" t="s">
        <v>1309</v>
      </c>
      <c r="H1956" s="157">
        <v>54</v>
      </c>
      <c r="I1956" s="157">
        <v>2013</v>
      </c>
      <c r="J1956" s="157" t="s">
        <v>5</v>
      </c>
    </row>
    <row r="1957" spans="1:10">
      <c r="A1957" s="166" t="str">
        <f t="shared" si="142"/>
        <v>Qatar, Business</v>
      </c>
      <c r="B1957" s="154" t="str">
        <f t="shared" si="144"/>
        <v>QA</v>
      </c>
      <c r="C1957" s="154" t="str">
        <f t="shared" si="144"/>
        <v>634</v>
      </c>
      <c r="D1957" s="155" t="str">
        <f t="shared" si="144"/>
        <v>Qatar</v>
      </c>
      <c r="E1957" s="154" t="s">
        <v>705</v>
      </c>
      <c r="F1957" s="157">
        <v>147</v>
      </c>
      <c r="G1957" s="157" t="s">
        <v>1309</v>
      </c>
      <c r="H1957" s="157">
        <v>48</v>
      </c>
      <c r="I1957" s="157">
        <v>2013</v>
      </c>
      <c r="J1957" s="157" t="s">
        <v>5</v>
      </c>
    </row>
    <row r="1958" spans="1:10">
      <c r="A1958" s="166" t="str">
        <f t="shared" si="142"/>
        <v>Greece, Business</v>
      </c>
      <c r="B1958" s="154" t="str">
        <f t="shared" si="144"/>
        <v>GR</v>
      </c>
      <c r="C1958" s="154" t="str">
        <f t="shared" si="144"/>
        <v>300</v>
      </c>
      <c r="D1958" s="155" t="str">
        <f t="shared" si="144"/>
        <v>Greece</v>
      </c>
      <c r="E1958" s="154" t="s">
        <v>705</v>
      </c>
      <c r="F1958" s="157">
        <v>121</v>
      </c>
      <c r="G1958" s="157" t="s">
        <v>1309</v>
      </c>
      <c r="H1958" s="157">
        <v>72</v>
      </c>
      <c r="I1958" s="157">
        <v>2013</v>
      </c>
      <c r="J1958" s="157" t="s">
        <v>5</v>
      </c>
    </row>
    <row r="1959" spans="1:10">
      <c r="A1959" s="166" t="str">
        <f t="shared" si="142"/>
        <v>United Arab Emirates, Business</v>
      </c>
      <c r="B1959" s="154" t="str">
        <f t="shared" si="144"/>
        <v>AE</v>
      </c>
      <c r="C1959" s="154" t="str">
        <f t="shared" si="144"/>
        <v>784</v>
      </c>
      <c r="D1959" s="155" t="str">
        <f t="shared" si="144"/>
        <v>United Arab Emirates</v>
      </c>
      <c r="E1959" s="154" t="s">
        <v>705</v>
      </c>
      <c r="F1959" s="157">
        <v>177</v>
      </c>
      <c r="G1959" s="157" t="s">
        <v>1309</v>
      </c>
      <c r="H1959" s="157">
        <v>23</v>
      </c>
      <c r="I1959" s="157">
        <v>2013</v>
      </c>
      <c r="J1959" s="157" t="s">
        <v>5</v>
      </c>
    </row>
    <row r="1960" spans="1:10">
      <c r="A1960" s="166" t="str">
        <f t="shared" si="142"/>
        <v>Uruguay, Business</v>
      </c>
      <c r="B1960" s="154" t="str">
        <f t="shared" si="144"/>
        <v>UY</v>
      </c>
      <c r="C1960" s="154" t="str">
        <f t="shared" si="144"/>
        <v>858</v>
      </c>
      <c r="D1960" s="155" t="str">
        <f t="shared" si="144"/>
        <v>Uruguay</v>
      </c>
      <c r="E1960" s="154" t="s">
        <v>705</v>
      </c>
      <c r="F1960" s="157">
        <v>106</v>
      </c>
      <c r="G1960" s="157" t="s">
        <v>1309</v>
      </c>
      <c r="H1960" s="157">
        <v>88</v>
      </c>
      <c r="I1960" s="157">
        <v>2013</v>
      </c>
      <c r="J1960" s="157" t="s">
        <v>5</v>
      </c>
    </row>
    <row r="1961" spans="1:10">
      <c r="A1961" s="166" t="str">
        <f t="shared" si="142"/>
        <v>Aruba, Business</v>
      </c>
      <c r="B1961" s="154" t="str">
        <f t="shared" si="144"/>
        <v>AW</v>
      </c>
      <c r="C1961" s="154" t="str">
        <f t="shared" si="144"/>
        <v>533</v>
      </c>
      <c r="D1961" s="155" t="str">
        <f t="shared" si="144"/>
        <v>Aruba</v>
      </c>
      <c r="E1961" s="154" t="s">
        <v>705</v>
      </c>
      <c r="F1961" s="157">
        <v>140</v>
      </c>
      <c r="G1961" s="157" t="s">
        <v>1309</v>
      </c>
      <c r="H1961" s="157">
        <v>53</v>
      </c>
      <c r="I1961" s="157">
        <v>2013</v>
      </c>
      <c r="J1961" s="157" t="s">
        <v>6</v>
      </c>
    </row>
    <row r="1962" spans="1:10">
      <c r="A1962" s="166" t="str">
        <f t="shared" si="142"/>
        <v>Slovakia, Business</v>
      </c>
      <c r="B1962" s="154" t="str">
        <f t="shared" si="144"/>
        <v>SK</v>
      </c>
      <c r="C1962" s="154" t="str">
        <f t="shared" si="144"/>
        <v>703</v>
      </c>
      <c r="D1962" s="155" t="str">
        <f t="shared" si="144"/>
        <v>Slovakia</v>
      </c>
      <c r="E1962" s="154" t="s">
        <v>705</v>
      </c>
      <c r="F1962" s="157">
        <v>146</v>
      </c>
      <c r="G1962" s="157" t="s">
        <v>1309</v>
      </c>
      <c r="H1962" s="157">
        <v>49</v>
      </c>
      <c r="I1962" s="157">
        <v>2013</v>
      </c>
      <c r="J1962" s="157" t="s">
        <v>5</v>
      </c>
    </row>
    <row r="1963" spans="1:10">
      <c r="A1963" s="166" t="str">
        <f t="shared" si="142"/>
        <v>Poland, Business</v>
      </c>
      <c r="B1963" s="154" t="str">
        <f t="shared" si="144"/>
        <v>PL</v>
      </c>
      <c r="C1963" s="154" t="str">
        <f t="shared" si="144"/>
        <v>616</v>
      </c>
      <c r="D1963" s="155" t="str">
        <f t="shared" si="144"/>
        <v>Poland</v>
      </c>
      <c r="E1963" s="154" t="s">
        <v>705</v>
      </c>
      <c r="F1963" s="157">
        <v>150</v>
      </c>
      <c r="G1963" s="157" t="s">
        <v>1309</v>
      </c>
      <c r="H1963" s="157">
        <v>45</v>
      </c>
      <c r="I1963" s="157">
        <v>2013</v>
      </c>
      <c r="J1963" s="157" t="s">
        <v>5</v>
      </c>
    </row>
    <row r="1964" spans="1:10">
      <c r="A1964" s="166" t="str">
        <f t="shared" si="142"/>
        <v>French Polynesia, Business</v>
      </c>
      <c r="B1964" s="154" t="str">
        <f t="shared" si="144"/>
        <v>PF</v>
      </c>
      <c r="C1964" s="154" t="str">
        <f t="shared" si="144"/>
        <v>258</v>
      </c>
      <c r="D1964" s="155" t="str">
        <f t="shared" si="144"/>
        <v>French Polynesia</v>
      </c>
      <c r="E1964" s="154" t="s">
        <v>705</v>
      </c>
      <c r="F1964" s="157">
        <v>143</v>
      </c>
      <c r="G1964" s="157" t="s">
        <v>1309</v>
      </c>
      <c r="H1964" s="157">
        <v>51</v>
      </c>
      <c r="I1964" s="157">
        <v>2013</v>
      </c>
      <c r="J1964" s="157" t="s">
        <v>6</v>
      </c>
    </row>
    <row r="1965" spans="1:10">
      <c r="A1965" s="166" t="str">
        <f t="shared" si="142"/>
        <v>Malta, Business</v>
      </c>
      <c r="B1965" s="154" t="str">
        <f t="shared" ref="B1965:D1980" si="145">B1765</f>
        <v>MT</v>
      </c>
      <c r="C1965" s="154" t="str">
        <f t="shared" si="145"/>
        <v>470</v>
      </c>
      <c r="D1965" s="155" t="str">
        <f t="shared" si="145"/>
        <v>Malta</v>
      </c>
      <c r="E1965" s="154" t="s">
        <v>705</v>
      </c>
      <c r="F1965" s="157">
        <v>89</v>
      </c>
      <c r="G1965" s="157" t="s">
        <v>1309</v>
      </c>
      <c r="H1965" s="157">
        <v>103</v>
      </c>
      <c r="I1965" s="157">
        <v>2013</v>
      </c>
      <c r="J1965" s="157" t="s">
        <v>5</v>
      </c>
    </row>
    <row r="1966" spans="1:10">
      <c r="A1966" s="166" t="str">
        <f t="shared" si="142"/>
        <v>Chile, Business</v>
      </c>
      <c r="B1966" s="154" t="str">
        <f t="shared" si="145"/>
        <v>CL</v>
      </c>
      <c r="C1966" s="154" t="str">
        <f t="shared" si="145"/>
        <v>152</v>
      </c>
      <c r="D1966" s="155" t="str">
        <f t="shared" si="145"/>
        <v>Chile</v>
      </c>
      <c r="E1966" s="154" t="s">
        <v>705</v>
      </c>
      <c r="F1966" s="157">
        <v>165</v>
      </c>
      <c r="G1966" s="157" t="s">
        <v>1309</v>
      </c>
      <c r="H1966" s="157">
        <v>34</v>
      </c>
      <c r="I1966" s="157">
        <v>2013</v>
      </c>
      <c r="J1966" s="157" t="s">
        <v>5</v>
      </c>
    </row>
    <row r="1967" spans="1:10">
      <c r="A1967" s="166" t="str">
        <f t="shared" si="142"/>
        <v>Spain, Business</v>
      </c>
      <c r="B1967" s="154" t="str">
        <f t="shared" si="145"/>
        <v>ES</v>
      </c>
      <c r="C1967" s="154" t="str">
        <f t="shared" si="145"/>
        <v>724</v>
      </c>
      <c r="D1967" s="155" t="str">
        <f t="shared" si="145"/>
        <v>Spain</v>
      </c>
      <c r="E1967" s="154" t="s">
        <v>705</v>
      </c>
      <c r="F1967" s="157">
        <v>142</v>
      </c>
      <c r="G1967" s="157" t="s">
        <v>1309</v>
      </c>
      <c r="H1967" s="157">
        <v>52</v>
      </c>
      <c r="I1967" s="157">
        <v>2013</v>
      </c>
      <c r="J1967" s="157" t="s">
        <v>5</v>
      </c>
    </row>
    <row r="1968" spans="1:10">
      <c r="A1968" s="166" t="str">
        <f t="shared" si="142"/>
        <v>Portugal, Business</v>
      </c>
      <c r="B1968" s="154" t="str">
        <f t="shared" si="145"/>
        <v>PT</v>
      </c>
      <c r="C1968" s="154" t="str">
        <f t="shared" si="145"/>
        <v>620</v>
      </c>
      <c r="D1968" s="155" t="str">
        <f t="shared" si="145"/>
        <v>Portugal</v>
      </c>
      <c r="E1968" s="154" t="s">
        <v>705</v>
      </c>
      <c r="F1968" s="157">
        <v>168</v>
      </c>
      <c r="G1968" s="157" t="s">
        <v>1309</v>
      </c>
      <c r="H1968" s="157">
        <v>31</v>
      </c>
      <c r="I1968" s="157">
        <v>2013</v>
      </c>
      <c r="J1968" s="157" t="s">
        <v>5</v>
      </c>
    </row>
    <row r="1969" spans="1:10">
      <c r="A1969" s="166" t="str">
        <f t="shared" si="142"/>
        <v>Turks and Caicos Islands, Business</v>
      </c>
      <c r="B1969" s="154" t="str">
        <f t="shared" si="145"/>
        <v>TC</v>
      </c>
      <c r="C1969" s="154" t="str">
        <f t="shared" si="145"/>
        <v>796</v>
      </c>
      <c r="D1969" s="155" t="str">
        <f t="shared" si="145"/>
        <v>Turks and Caicos Islands</v>
      </c>
      <c r="E1969" s="154" t="s">
        <v>705</v>
      </c>
      <c r="F1969" s="157">
        <v>153</v>
      </c>
      <c r="G1969" s="157" t="s">
        <v>1309</v>
      </c>
      <c r="H1969" s="157">
        <v>42</v>
      </c>
      <c r="I1969" s="157">
        <v>2013</v>
      </c>
      <c r="J1969" s="157" t="s">
        <v>6</v>
      </c>
    </row>
    <row r="1970" spans="1:10">
      <c r="A1970" s="166" t="str">
        <f t="shared" si="142"/>
        <v>Puerto Rico, Business</v>
      </c>
      <c r="B1970" s="154" t="str">
        <f t="shared" si="145"/>
        <v>PR</v>
      </c>
      <c r="C1970" s="154" t="str">
        <f t="shared" si="145"/>
        <v>630</v>
      </c>
      <c r="D1970" s="155" t="str">
        <f t="shared" si="145"/>
        <v>Puerto Rico</v>
      </c>
      <c r="E1970" s="154" t="s">
        <v>705</v>
      </c>
      <c r="F1970" s="157">
        <v>158</v>
      </c>
      <c r="G1970" s="157" t="s">
        <v>1309</v>
      </c>
      <c r="H1970" s="157">
        <v>40</v>
      </c>
      <c r="I1970" s="157">
        <v>2013</v>
      </c>
      <c r="J1970" s="157" t="s">
        <v>5</v>
      </c>
    </row>
    <row r="1971" spans="1:10">
      <c r="A1971" s="166" t="str">
        <f t="shared" si="142"/>
        <v>Czech Republic, Business</v>
      </c>
      <c r="B1971" s="154" t="str">
        <f t="shared" si="145"/>
        <v>CZ</v>
      </c>
      <c r="C1971" s="154" t="str">
        <f t="shared" si="145"/>
        <v>203</v>
      </c>
      <c r="D1971" s="155" t="str">
        <f t="shared" si="145"/>
        <v>Czech Republic</v>
      </c>
      <c r="E1971" s="154" t="s">
        <v>705</v>
      </c>
      <c r="F1971" s="157">
        <v>118</v>
      </c>
      <c r="G1971" s="157" t="s">
        <v>1309</v>
      </c>
      <c r="H1971" s="157">
        <v>75</v>
      </c>
      <c r="I1971" s="157">
        <v>2013</v>
      </c>
      <c r="J1971" s="157" t="s">
        <v>5</v>
      </c>
    </row>
    <row r="1972" spans="1:10">
      <c r="A1972" s="166" t="str">
        <f t="shared" si="142"/>
        <v>Singapore, Business</v>
      </c>
      <c r="B1972" s="154" t="str">
        <f t="shared" si="145"/>
        <v>SG</v>
      </c>
      <c r="C1972" s="154" t="str">
        <f t="shared" si="145"/>
        <v>702</v>
      </c>
      <c r="D1972" s="155" t="str">
        <f t="shared" si="145"/>
        <v>Singapore</v>
      </c>
      <c r="E1972" s="154" t="s">
        <v>705</v>
      </c>
      <c r="F1972" s="157">
        <v>200</v>
      </c>
      <c r="G1972" s="157" t="s">
        <v>1309</v>
      </c>
      <c r="H1972" s="157">
        <v>1</v>
      </c>
      <c r="I1972" s="157">
        <v>2013</v>
      </c>
      <c r="J1972" s="157" t="s">
        <v>5</v>
      </c>
    </row>
    <row r="1973" spans="1:10">
      <c r="A1973" s="166" t="str">
        <f t="shared" si="142"/>
        <v>Israel, Business</v>
      </c>
      <c r="B1973" s="154" t="str">
        <f t="shared" si="145"/>
        <v>IL</v>
      </c>
      <c r="C1973" s="154" t="str">
        <f t="shared" si="145"/>
        <v>376</v>
      </c>
      <c r="D1973" s="155" t="str">
        <f t="shared" si="145"/>
        <v>Israel</v>
      </c>
      <c r="E1973" s="154" t="s">
        <v>705</v>
      </c>
      <c r="F1973" s="157">
        <v>164</v>
      </c>
      <c r="G1973" s="157" t="s">
        <v>1309</v>
      </c>
      <c r="H1973" s="157">
        <v>35</v>
      </c>
      <c r="I1973" s="157">
        <v>2013</v>
      </c>
      <c r="J1973" s="157" t="s">
        <v>5</v>
      </c>
    </row>
    <row r="1974" spans="1:10">
      <c r="A1974" s="166" t="str">
        <f t="shared" si="142"/>
        <v>Greenland, Business</v>
      </c>
      <c r="B1974" s="154" t="str">
        <f t="shared" si="145"/>
        <v>GL</v>
      </c>
      <c r="C1974" s="154" t="str">
        <f t="shared" si="145"/>
        <v>304</v>
      </c>
      <c r="D1974" s="155" t="str">
        <f t="shared" si="145"/>
        <v>Greenland</v>
      </c>
      <c r="E1974" s="154" t="s">
        <v>705</v>
      </c>
      <c r="F1974" s="157">
        <v>153</v>
      </c>
      <c r="G1974" s="157" t="s">
        <v>1309</v>
      </c>
      <c r="H1974" s="157">
        <v>42</v>
      </c>
      <c r="I1974" s="157">
        <v>2013</v>
      </c>
      <c r="J1974" s="157" t="s">
        <v>6</v>
      </c>
    </row>
    <row r="1975" spans="1:10">
      <c r="A1975" s="166" t="str">
        <f t="shared" si="142"/>
        <v>New Caledonia, Business</v>
      </c>
      <c r="B1975" s="154" t="str">
        <f t="shared" si="145"/>
        <v>NC</v>
      </c>
      <c r="C1975" s="154" t="str">
        <f t="shared" si="145"/>
        <v>540</v>
      </c>
      <c r="D1975" s="155" t="str">
        <f t="shared" si="145"/>
        <v>New Caledonia</v>
      </c>
      <c r="E1975" s="154" t="s">
        <v>705</v>
      </c>
      <c r="F1975" s="157">
        <v>153</v>
      </c>
      <c r="G1975" s="157" t="s">
        <v>1309</v>
      </c>
      <c r="H1975" s="157">
        <v>42</v>
      </c>
      <c r="I1975" s="157">
        <v>2013</v>
      </c>
      <c r="J1975" s="157" t="s">
        <v>6</v>
      </c>
    </row>
    <row r="1976" spans="1:10">
      <c r="A1976" s="166" t="str">
        <f t="shared" si="142"/>
        <v>San Marino, Business</v>
      </c>
      <c r="B1976" s="154" t="str">
        <f t="shared" si="145"/>
        <v>SM</v>
      </c>
      <c r="C1976" s="154" t="str">
        <f t="shared" si="145"/>
        <v>674</v>
      </c>
      <c r="D1976" s="155" t="str">
        <f t="shared" si="145"/>
        <v>San Marino</v>
      </c>
      <c r="E1976" s="154" t="s">
        <v>705</v>
      </c>
      <c r="F1976" s="157">
        <v>112</v>
      </c>
      <c r="G1976" s="157" t="s">
        <v>1309</v>
      </c>
      <c r="H1976" s="157">
        <v>81</v>
      </c>
      <c r="I1976" s="157">
        <v>2013</v>
      </c>
      <c r="J1976" s="157" t="s">
        <v>5</v>
      </c>
    </row>
    <row r="1977" spans="1:10">
      <c r="A1977" s="166" t="str">
        <f t="shared" si="142"/>
        <v>Cyprus, Business</v>
      </c>
      <c r="B1977" s="154" t="str">
        <f t="shared" si="145"/>
        <v>CY</v>
      </c>
      <c r="C1977" s="154" t="str">
        <f t="shared" si="145"/>
        <v>196</v>
      </c>
      <c r="D1977" s="155" t="str">
        <f t="shared" si="145"/>
        <v>Cyprus</v>
      </c>
      <c r="E1977" s="154" t="s">
        <v>705</v>
      </c>
      <c r="F1977" s="157">
        <v>159</v>
      </c>
      <c r="G1977" s="157" t="s">
        <v>1309</v>
      </c>
      <c r="H1977" s="157">
        <v>39</v>
      </c>
      <c r="I1977" s="157">
        <v>2013</v>
      </c>
      <c r="J1977" s="157" t="s">
        <v>5</v>
      </c>
    </row>
    <row r="1978" spans="1:10">
      <c r="A1978" s="166" t="str">
        <f t="shared" si="142"/>
        <v>Italy, Business</v>
      </c>
      <c r="B1978" s="154" t="str">
        <f t="shared" si="145"/>
        <v>IT</v>
      </c>
      <c r="C1978" s="154" t="str">
        <f t="shared" si="145"/>
        <v>380</v>
      </c>
      <c r="D1978" s="155" t="str">
        <f t="shared" si="145"/>
        <v>Italy</v>
      </c>
      <c r="E1978" s="154" t="s">
        <v>705</v>
      </c>
      <c r="F1978" s="157">
        <v>128</v>
      </c>
      <c r="G1978" s="157" t="s">
        <v>1309</v>
      </c>
      <c r="H1978" s="157">
        <v>65</v>
      </c>
      <c r="I1978" s="157">
        <v>2013</v>
      </c>
      <c r="J1978" s="157" t="s">
        <v>5</v>
      </c>
    </row>
    <row r="1979" spans="1:10">
      <c r="A1979" s="166" t="str">
        <f t="shared" si="142"/>
        <v>Andorra, Business</v>
      </c>
      <c r="B1979" s="154" t="str">
        <f t="shared" si="145"/>
        <v>AD</v>
      </c>
      <c r="C1979" s="154" t="str">
        <f t="shared" si="145"/>
        <v>020</v>
      </c>
      <c r="D1979" s="155" t="str">
        <f t="shared" si="145"/>
        <v>Andorra</v>
      </c>
      <c r="E1979" s="154" t="s">
        <v>705</v>
      </c>
      <c r="F1979" s="157">
        <v>160</v>
      </c>
      <c r="G1979" s="157" t="s">
        <v>1309</v>
      </c>
      <c r="H1979" s="157">
        <v>38</v>
      </c>
      <c r="I1979" s="157">
        <v>2013</v>
      </c>
      <c r="J1979" s="157" t="s">
        <v>6</v>
      </c>
    </row>
    <row r="1980" spans="1:10">
      <c r="A1980" s="166" t="str">
        <f t="shared" si="142"/>
        <v>Slovenia, Business</v>
      </c>
      <c r="B1980" s="154" t="str">
        <f t="shared" si="145"/>
        <v>SI</v>
      </c>
      <c r="C1980" s="154" t="str">
        <f t="shared" si="145"/>
        <v>705</v>
      </c>
      <c r="D1980" s="155" t="str">
        <f t="shared" si="145"/>
        <v>Slovenia</v>
      </c>
      <c r="E1980" s="154" t="s">
        <v>705</v>
      </c>
      <c r="F1980" s="157">
        <v>166</v>
      </c>
      <c r="G1980" s="157" t="s">
        <v>1309</v>
      </c>
      <c r="H1980" s="157">
        <v>33</v>
      </c>
      <c r="I1980" s="157">
        <v>2013</v>
      </c>
      <c r="J1980" s="157" t="s">
        <v>5</v>
      </c>
    </row>
    <row r="1981" spans="1:10">
      <c r="A1981" s="166" t="str">
        <f t="shared" si="142"/>
        <v>Republic of Korea, Business</v>
      </c>
      <c r="B1981" s="154" t="str">
        <f t="shared" ref="B1981:D1996" si="146">B1781</f>
        <v>KR</v>
      </c>
      <c r="C1981" s="154" t="str">
        <f t="shared" si="146"/>
        <v>410</v>
      </c>
      <c r="D1981" s="155" t="str">
        <f t="shared" si="146"/>
        <v>Republic of Korea</v>
      </c>
      <c r="E1981" s="154" t="s">
        <v>705</v>
      </c>
      <c r="F1981" s="157">
        <v>193</v>
      </c>
      <c r="G1981" s="157" t="s">
        <v>1309</v>
      </c>
      <c r="H1981" s="157">
        <v>7</v>
      </c>
      <c r="I1981" s="157">
        <v>2013</v>
      </c>
      <c r="J1981" s="157" t="s">
        <v>5</v>
      </c>
    </row>
    <row r="1982" spans="1:10">
      <c r="A1982" s="166" t="str">
        <f t="shared" si="142"/>
        <v>France, Business</v>
      </c>
      <c r="B1982" s="154" t="str">
        <f t="shared" si="146"/>
        <v>FR</v>
      </c>
      <c r="C1982" s="154" t="str">
        <f t="shared" si="146"/>
        <v>250</v>
      </c>
      <c r="D1982" s="155" t="str">
        <f t="shared" si="146"/>
        <v>France</v>
      </c>
      <c r="E1982" s="154" t="s">
        <v>705</v>
      </c>
      <c r="F1982" s="157">
        <v>160</v>
      </c>
      <c r="G1982" s="157" t="s">
        <v>1309</v>
      </c>
      <c r="H1982" s="157">
        <v>38</v>
      </c>
      <c r="I1982" s="157">
        <v>2013</v>
      </c>
      <c r="J1982" s="157" t="s">
        <v>5</v>
      </c>
    </row>
    <row r="1983" spans="1:10">
      <c r="A1983" s="166" t="str">
        <f t="shared" si="142"/>
        <v>Cayman Islands, Business</v>
      </c>
      <c r="B1983" s="154" t="str">
        <f t="shared" si="146"/>
        <v>KY</v>
      </c>
      <c r="C1983" s="154" t="str">
        <f t="shared" si="146"/>
        <v>136</v>
      </c>
      <c r="D1983" s="155" t="str">
        <f t="shared" si="146"/>
        <v>Cayman Islands</v>
      </c>
      <c r="E1983" s="154" t="s">
        <v>705</v>
      </c>
      <c r="F1983" s="157">
        <v>169</v>
      </c>
      <c r="G1983" s="157" t="s">
        <v>1309</v>
      </c>
      <c r="H1983" s="157">
        <v>30</v>
      </c>
      <c r="I1983" s="157">
        <v>2013</v>
      </c>
      <c r="J1983" s="157" t="s">
        <v>6</v>
      </c>
    </row>
    <row r="1984" spans="1:10">
      <c r="A1984" s="166" t="str">
        <f t="shared" si="142"/>
        <v>Belgium, Business</v>
      </c>
      <c r="B1984" s="154" t="str">
        <f t="shared" si="146"/>
        <v>BE</v>
      </c>
      <c r="C1984" s="154" t="str">
        <f t="shared" si="146"/>
        <v>056</v>
      </c>
      <c r="D1984" s="155" t="str">
        <f t="shared" si="146"/>
        <v>Belgium</v>
      </c>
      <c r="E1984" s="154" t="s">
        <v>705</v>
      </c>
      <c r="F1984" s="157">
        <v>163</v>
      </c>
      <c r="G1984" s="157" t="s">
        <v>1309</v>
      </c>
      <c r="H1984" s="157">
        <v>36</v>
      </c>
      <c r="I1984" s="157">
        <v>2013</v>
      </c>
      <c r="J1984" s="157" t="s">
        <v>5</v>
      </c>
    </row>
    <row r="1985" spans="1:10">
      <c r="A1985" s="166" t="str">
        <f t="shared" si="142"/>
        <v>United Kingdom of Great Britain and Northern Ireland, Business</v>
      </c>
      <c r="B1985" s="154" t="str">
        <f t="shared" si="146"/>
        <v>GB</v>
      </c>
      <c r="C1985" s="154" t="str">
        <f t="shared" si="146"/>
        <v>826</v>
      </c>
      <c r="D1985" s="155" t="str">
        <f t="shared" si="146"/>
        <v>United Kingdom of Great Britain and Northern Ireland</v>
      </c>
      <c r="E1985" s="154" t="s">
        <v>705</v>
      </c>
      <c r="F1985" s="157">
        <v>190</v>
      </c>
      <c r="G1985" s="157" t="s">
        <v>1309</v>
      </c>
      <c r="H1985" s="157">
        <v>10</v>
      </c>
      <c r="I1985" s="157">
        <v>2013</v>
      </c>
      <c r="J1985" s="157" t="s">
        <v>5</v>
      </c>
    </row>
    <row r="1986" spans="1:10">
      <c r="A1986" s="166" t="str">
        <f t="shared" si="142"/>
        <v>Luxembourg, Business</v>
      </c>
      <c r="B1986" s="154" t="str">
        <f t="shared" si="146"/>
        <v>LU</v>
      </c>
      <c r="C1986" s="154" t="str">
        <f t="shared" si="146"/>
        <v>442</v>
      </c>
      <c r="D1986" s="155" t="str">
        <f t="shared" si="146"/>
        <v>Luxembourg</v>
      </c>
      <c r="E1986" s="154" t="s">
        <v>705</v>
      </c>
      <c r="F1986" s="157">
        <v>133</v>
      </c>
      <c r="G1986" s="157" t="s">
        <v>1309</v>
      </c>
      <c r="H1986" s="157">
        <v>60</v>
      </c>
      <c r="I1986" s="157">
        <v>2013</v>
      </c>
      <c r="J1986" s="157" t="s">
        <v>5</v>
      </c>
    </row>
    <row r="1987" spans="1:10">
      <c r="A1987" s="166" t="str">
        <f t="shared" si="142"/>
        <v>Japan, Business</v>
      </c>
      <c r="B1987" s="154" t="str">
        <f t="shared" si="146"/>
        <v>JP</v>
      </c>
      <c r="C1987" s="154" t="str">
        <f t="shared" si="146"/>
        <v>392</v>
      </c>
      <c r="D1987" s="155" t="str">
        <f t="shared" si="146"/>
        <v>Japan</v>
      </c>
      <c r="E1987" s="154" t="s">
        <v>705</v>
      </c>
      <c r="F1987" s="157">
        <v>173</v>
      </c>
      <c r="G1987" s="157" t="s">
        <v>1309</v>
      </c>
      <c r="H1987" s="157">
        <v>27</v>
      </c>
      <c r="I1987" s="157">
        <v>2013</v>
      </c>
      <c r="J1987" s="157" t="s">
        <v>5</v>
      </c>
    </row>
    <row r="1988" spans="1:10">
      <c r="A1988" s="166" t="str">
        <f t="shared" si="142"/>
        <v>Iceland, Business</v>
      </c>
      <c r="B1988" s="154" t="str">
        <f t="shared" si="146"/>
        <v>IS</v>
      </c>
      <c r="C1988" s="154" t="str">
        <f t="shared" si="146"/>
        <v>352</v>
      </c>
      <c r="D1988" s="155" t="str">
        <f t="shared" si="146"/>
        <v>Iceland</v>
      </c>
      <c r="E1988" s="154" t="s">
        <v>705</v>
      </c>
      <c r="F1988" s="157">
        <v>187</v>
      </c>
      <c r="G1988" s="157" t="s">
        <v>1309</v>
      </c>
      <c r="H1988" s="157">
        <v>13</v>
      </c>
      <c r="I1988" s="157">
        <v>2013</v>
      </c>
      <c r="J1988" s="157" t="s">
        <v>5</v>
      </c>
    </row>
    <row r="1989" spans="1:10">
      <c r="A1989" s="166" t="str">
        <f t="shared" si="142"/>
        <v>Finland, Business</v>
      </c>
      <c r="B1989" s="154" t="str">
        <f t="shared" si="146"/>
        <v>FI</v>
      </c>
      <c r="C1989" s="154" t="str">
        <f t="shared" si="146"/>
        <v>246</v>
      </c>
      <c r="D1989" s="155" t="str">
        <f t="shared" si="146"/>
        <v>Finland</v>
      </c>
      <c r="E1989" s="154" t="s">
        <v>705</v>
      </c>
      <c r="F1989" s="157">
        <v>188</v>
      </c>
      <c r="G1989" s="157" t="s">
        <v>1309</v>
      </c>
      <c r="H1989" s="157">
        <v>12</v>
      </c>
      <c r="I1989" s="157">
        <v>2013</v>
      </c>
      <c r="J1989" s="157" t="s">
        <v>5</v>
      </c>
    </row>
    <row r="1990" spans="1:10">
      <c r="A1990" s="166" t="str">
        <f t="shared" ref="A1990:A2053" si="147">D1990&amp;", "&amp;E1990</f>
        <v>Liechtenstein, Business</v>
      </c>
      <c r="B1990" s="154" t="str">
        <f t="shared" si="146"/>
        <v>LI</v>
      </c>
      <c r="C1990" s="154" t="str">
        <f t="shared" si="146"/>
        <v>438</v>
      </c>
      <c r="D1990" s="155" t="str">
        <f t="shared" si="146"/>
        <v>Liechtenstein</v>
      </c>
      <c r="E1990" s="154" t="s">
        <v>705</v>
      </c>
      <c r="F1990" s="157">
        <v>194</v>
      </c>
      <c r="G1990" s="157" t="s">
        <v>1309</v>
      </c>
      <c r="H1990" s="157">
        <v>6</v>
      </c>
      <c r="I1990" s="157">
        <v>2013</v>
      </c>
      <c r="J1990" s="157" t="s">
        <v>6</v>
      </c>
    </row>
    <row r="1991" spans="1:10">
      <c r="A1991" s="166" t="str">
        <f t="shared" si="147"/>
        <v>Ireland, Business</v>
      </c>
      <c r="B1991" s="154" t="str">
        <f t="shared" si="146"/>
        <v>IE</v>
      </c>
      <c r="C1991" s="154" t="str">
        <f t="shared" si="146"/>
        <v>372</v>
      </c>
      <c r="D1991" s="155" t="str">
        <f t="shared" si="146"/>
        <v>Ireland</v>
      </c>
      <c r="E1991" s="154" t="s">
        <v>705</v>
      </c>
      <c r="F1991" s="157">
        <v>185</v>
      </c>
      <c r="G1991" s="157" t="s">
        <v>1309</v>
      </c>
      <c r="H1991" s="157">
        <v>15</v>
      </c>
      <c r="I1991" s="157">
        <v>2013</v>
      </c>
      <c r="J1991" s="157" t="s">
        <v>5</v>
      </c>
    </row>
    <row r="1992" spans="1:10">
      <c r="A1992" s="166" t="str">
        <f t="shared" si="147"/>
        <v>Bermuda, Business</v>
      </c>
      <c r="B1992" s="154" t="str">
        <f t="shared" si="146"/>
        <v>BM</v>
      </c>
      <c r="C1992" s="154" t="str">
        <f t="shared" si="146"/>
        <v>060</v>
      </c>
      <c r="D1992" s="155" t="str">
        <f t="shared" si="146"/>
        <v>Bermuda</v>
      </c>
      <c r="E1992" s="154" t="s">
        <v>705</v>
      </c>
      <c r="F1992" s="157">
        <v>183</v>
      </c>
      <c r="G1992" s="157" t="s">
        <v>1309</v>
      </c>
      <c r="H1992" s="157">
        <v>17</v>
      </c>
      <c r="I1992" s="157">
        <v>2013</v>
      </c>
      <c r="J1992" s="157" t="s">
        <v>6</v>
      </c>
    </row>
    <row r="1993" spans="1:10">
      <c r="A1993" s="166" t="str">
        <f t="shared" si="147"/>
        <v>United States of America, Business</v>
      </c>
      <c r="B1993" s="154" t="str">
        <f t="shared" si="146"/>
        <v>US</v>
      </c>
      <c r="C1993" s="154" t="str">
        <f t="shared" si="146"/>
        <v>840</v>
      </c>
      <c r="D1993" s="155" t="str">
        <f t="shared" si="146"/>
        <v>United States of America</v>
      </c>
      <c r="E1993" s="154" t="s">
        <v>705</v>
      </c>
      <c r="F1993" s="157">
        <v>197</v>
      </c>
      <c r="G1993" s="157" t="s">
        <v>1309</v>
      </c>
      <c r="H1993" s="157">
        <v>4</v>
      </c>
      <c r="I1993" s="157">
        <v>2013</v>
      </c>
      <c r="J1993" s="157" t="s">
        <v>5</v>
      </c>
    </row>
    <row r="1994" spans="1:10">
      <c r="A1994" s="166" t="str">
        <f t="shared" si="147"/>
        <v>Germany, Business</v>
      </c>
      <c r="B1994" s="154" t="str">
        <f t="shared" si="146"/>
        <v>DE</v>
      </c>
      <c r="C1994" s="154" t="str">
        <f t="shared" si="146"/>
        <v>276</v>
      </c>
      <c r="D1994" s="155" t="str">
        <f t="shared" si="146"/>
        <v>Germany</v>
      </c>
      <c r="E1994" s="154" t="s">
        <v>705</v>
      </c>
      <c r="F1994" s="157">
        <v>179</v>
      </c>
      <c r="G1994" s="157" t="s">
        <v>1309</v>
      </c>
      <c r="H1994" s="157">
        <v>21</v>
      </c>
      <c r="I1994" s="157">
        <v>2013</v>
      </c>
      <c r="J1994" s="157" t="s">
        <v>5</v>
      </c>
    </row>
    <row r="1995" spans="1:10">
      <c r="A1995" s="166" t="str">
        <f t="shared" si="147"/>
        <v>Austria, Business</v>
      </c>
      <c r="B1995" s="154" t="str">
        <f t="shared" si="146"/>
        <v>AT</v>
      </c>
      <c r="C1995" s="154" t="str">
        <f t="shared" si="146"/>
        <v>040</v>
      </c>
      <c r="D1995" s="155" t="str">
        <f t="shared" si="146"/>
        <v>Austria</v>
      </c>
      <c r="E1995" s="154" t="s">
        <v>705</v>
      </c>
      <c r="F1995" s="157">
        <v>169</v>
      </c>
      <c r="G1995" s="157" t="s">
        <v>1309</v>
      </c>
      <c r="H1995" s="157">
        <v>30</v>
      </c>
      <c r="I1995" s="157">
        <v>2013</v>
      </c>
      <c r="J1995" s="157" t="s">
        <v>5</v>
      </c>
    </row>
    <row r="1996" spans="1:10">
      <c r="A1996" s="166" t="str">
        <f t="shared" si="147"/>
        <v>Canada, Business</v>
      </c>
      <c r="B1996" s="154" t="str">
        <f t="shared" si="146"/>
        <v>CA</v>
      </c>
      <c r="C1996" s="154" t="str">
        <f t="shared" si="146"/>
        <v>124</v>
      </c>
      <c r="D1996" s="155" t="str">
        <f t="shared" si="146"/>
        <v>Canada</v>
      </c>
      <c r="E1996" s="154" t="s">
        <v>705</v>
      </c>
      <c r="F1996" s="157">
        <v>181</v>
      </c>
      <c r="G1996" s="157" t="s">
        <v>1309</v>
      </c>
      <c r="H1996" s="157">
        <v>19</v>
      </c>
      <c r="I1996" s="157">
        <v>2013</v>
      </c>
      <c r="J1996" s="157" t="s">
        <v>5</v>
      </c>
    </row>
    <row r="1997" spans="1:10">
      <c r="A1997" s="166" t="str">
        <f t="shared" si="147"/>
        <v>Monaco, Business</v>
      </c>
      <c r="B1997" s="154" t="str">
        <f t="shared" ref="B1997:D2012" si="148">B1797</f>
        <v>MC</v>
      </c>
      <c r="C1997" s="154" t="str">
        <f t="shared" si="148"/>
        <v>492</v>
      </c>
      <c r="D1997" s="155" t="str">
        <f t="shared" si="148"/>
        <v>Monaco</v>
      </c>
      <c r="E1997" s="154" t="s">
        <v>705</v>
      </c>
      <c r="F1997" s="157">
        <v>197</v>
      </c>
      <c r="G1997" s="157" t="s">
        <v>1309</v>
      </c>
      <c r="H1997" s="157">
        <v>4</v>
      </c>
      <c r="I1997" s="157">
        <v>2013</v>
      </c>
      <c r="J1997" s="157" t="s">
        <v>6</v>
      </c>
    </row>
    <row r="1998" spans="1:10">
      <c r="A1998" s="166" t="str">
        <f t="shared" si="147"/>
        <v>Denmark, Business</v>
      </c>
      <c r="B1998" s="154" t="str">
        <f t="shared" si="148"/>
        <v>DK</v>
      </c>
      <c r="C1998" s="154" t="str">
        <f t="shared" si="148"/>
        <v>208</v>
      </c>
      <c r="D1998" s="155" t="str">
        <f t="shared" si="148"/>
        <v>Denmark</v>
      </c>
      <c r="E1998" s="154" t="s">
        <v>705</v>
      </c>
      <c r="F1998" s="157">
        <v>196</v>
      </c>
      <c r="G1998" s="157" t="s">
        <v>1309</v>
      </c>
      <c r="H1998" s="157">
        <v>5</v>
      </c>
      <c r="I1998" s="157">
        <v>2013</v>
      </c>
      <c r="J1998" s="157" t="s">
        <v>5</v>
      </c>
    </row>
    <row r="1999" spans="1:10">
      <c r="A1999" s="166" t="str">
        <f t="shared" si="147"/>
        <v>Sweden, Business</v>
      </c>
      <c r="B1999" s="154" t="str">
        <f t="shared" si="148"/>
        <v>SE</v>
      </c>
      <c r="C1999" s="154" t="str">
        <f t="shared" si="148"/>
        <v>752</v>
      </c>
      <c r="D1999" s="155" t="str">
        <f t="shared" si="148"/>
        <v>Sweden</v>
      </c>
      <c r="E1999" s="154" t="s">
        <v>705</v>
      </c>
      <c r="F1999" s="157">
        <v>186</v>
      </c>
      <c r="G1999" s="157" t="s">
        <v>1309</v>
      </c>
      <c r="H1999" s="157">
        <v>14</v>
      </c>
      <c r="I1999" s="157">
        <v>2013</v>
      </c>
      <c r="J1999" s="157" t="s">
        <v>5</v>
      </c>
    </row>
    <row r="2000" spans="1:10">
      <c r="A2000" s="166" t="str">
        <f t="shared" si="147"/>
        <v>Australia, Business</v>
      </c>
      <c r="B2000" s="154" t="str">
        <f t="shared" si="148"/>
        <v>AU</v>
      </c>
      <c r="C2000" s="154" t="str">
        <f t="shared" si="148"/>
        <v>036</v>
      </c>
      <c r="D2000" s="155" t="str">
        <f t="shared" si="148"/>
        <v>Australia</v>
      </c>
      <c r="E2000" s="154" t="s">
        <v>705</v>
      </c>
      <c r="F2000" s="157">
        <v>189</v>
      </c>
      <c r="G2000" s="157" t="s">
        <v>1309</v>
      </c>
      <c r="H2000" s="157">
        <v>11</v>
      </c>
      <c r="I2000" s="157">
        <v>2013</v>
      </c>
      <c r="J2000" s="157" t="s">
        <v>5</v>
      </c>
    </row>
    <row r="2001" spans="1:10">
      <c r="A2001" s="166" t="str">
        <f t="shared" si="147"/>
        <v>Netherlands, Business</v>
      </c>
      <c r="B2001" s="154" t="str">
        <f t="shared" si="148"/>
        <v>NL</v>
      </c>
      <c r="C2001" s="154" t="str">
        <f t="shared" si="148"/>
        <v>528</v>
      </c>
      <c r="D2001" s="155" t="str">
        <f t="shared" si="148"/>
        <v>Netherlands</v>
      </c>
      <c r="E2001" s="154" t="s">
        <v>705</v>
      </c>
      <c r="F2001" s="157">
        <v>172</v>
      </c>
      <c r="G2001" s="157" t="s">
        <v>1309</v>
      </c>
      <c r="H2001" s="157">
        <v>28</v>
      </c>
      <c r="I2001" s="157">
        <v>2013</v>
      </c>
      <c r="J2001" s="157" t="s">
        <v>5</v>
      </c>
    </row>
    <row r="2002" spans="1:10">
      <c r="A2002" s="166" t="str">
        <f t="shared" si="147"/>
        <v>New Zealand, Business</v>
      </c>
      <c r="B2002" s="154" t="str">
        <f t="shared" si="148"/>
        <v>NZ</v>
      </c>
      <c r="C2002" s="154" t="str">
        <f t="shared" si="148"/>
        <v>554</v>
      </c>
      <c r="D2002" s="155" t="str">
        <f t="shared" si="148"/>
        <v>New Zealand</v>
      </c>
      <c r="E2002" s="154" t="s">
        <v>705</v>
      </c>
      <c r="F2002" s="157">
        <v>199</v>
      </c>
      <c r="G2002" s="157" t="s">
        <v>1309</v>
      </c>
      <c r="H2002" s="157">
        <v>3</v>
      </c>
      <c r="I2002" s="157">
        <v>2013</v>
      </c>
      <c r="J2002" s="157" t="s">
        <v>5</v>
      </c>
    </row>
    <row r="2003" spans="1:10">
      <c r="A2003" s="166" t="str">
        <f t="shared" si="147"/>
        <v>Switzerland, Business</v>
      </c>
      <c r="B2003" s="154" t="str">
        <f t="shared" si="148"/>
        <v>CH</v>
      </c>
      <c r="C2003" s="154" t="str">
        <f t="shared" si="148"/>
        <v>756</v>
      </c>
      <c r="D2003" s="155" t="str">
        <f t="shared" si="148"/>
        <v>Switzerland</v>
      </c>
      <c r="E2003" s="154" t="s">
        <v>705</v>
      </c>
      <c r="F2003" s="157">
        <v>171</v>
      </c>
      <c r="G2003" s="157" t="s">
        <v>1309</v>
      </c>
      <c r="H2003" s="157">
        <v>29</v>
      </c>
      <c r="I2003" s="157">
        <v>2013</v>
      </c>
      <c r="J2003" s="157" t="s">
        <v>5</v>
      </c>
    </row>
    <row r="2004" spans="1:10">
      <c r="A2004" s="166" t="str">
        <f t="shared" si="147"/>
        <v>Norway, Business</v>
      </c>
      <c r="B2004" s="154" t="str">
        <f t="shared" si="148"/>
        <v>NO</v>
      </c>
      <c r="C2004" s="154" t="str">
        <f t="shared" si="148"/>
        <v>578</v>
      </c>
      <c r="D2004" s="155" t="str">
        <f t="shared" si="148"/>
        <v>Norway</v>
      </c>
      <c r="E2004" s="154" t="s">
        <v>705</v>
      </c>
      <c r="F2004" s="157">
        <v>191</v>
      </c>
      <c r="G2004" s="157" t="s">
        <v>1309</v>
      </c>
      <c r="H2004" s="157">
        <v>9</v>
      </c>
      <c r="I2004" s="157">
        <v>2013</v>
      </c>
      <c r="J2004" s="157" t="s">
        <v>5</v>
      </c>
    </row>
    <row r="2005" spans="1:10">
      <c r="A2005" s="166" t="str">
        <f t="shared" si="147"/>
        <v>Somalia, Environment</v>
      </c>
      <c r="B2005" s="154" t="str">
        <f t="shared" si="148"/>
        <v>SO</v>
      </c>
      <c r="C2005" s="154" t="str">
        <f t="shared" si="148"/>
        <v>706</v>
      </c>
      <c r="D2005" s="155" t="str">
        <f t="shared" si="148"/>
        <v>Somalia</v>
      </c>
      <c r="E2005" s="154" t="s">
        <v>652</v>
      </c>
      <c r="F2005" s="157">
        <v>10</v>
      </c>
      <c r="G2005" s="157" t="s">
        <v>1310</v>
      </c>
      <c r="H2005" s="157">
        <v>38</v>
      </c>
      <c r="I2005" s="157">
        <v>2012</v>
      </c>
      <c r="J2005" s="157" t="s">
        <v>6</v>
      </c>
    </row>
    <row r="2006" spans="1:10">
      <c r="A2006" s="166" t="str">
        <f t="shared" si="147"/>
        <v>Democratic Republic of the Congo, Environment</v>
      </c>
      <c r="B2006" s="154" t="str">
        <f t="shared" si="148"/>
        <v>CD</v>
      </c>
      <c r="C2006" s="154" t="str">
        <f t="shared" si="148"/>
        <v>180</v>
      </c>
      <c r="D2006" s="155" t="str">
        <f t="shared" si="148"/>
        <v>Democratic Republic of the Congo</v>
      </c>
      <c r="E2006" s="154" t="s">
        <v>652</v>
      </c>
      <c r="F2006" s="157">
        <v>54</v>
      </c>
      <c r="G2006" s="157" t="s">
        <v>1310</v>
      </c>
      <c r="H2006" s="157">
        <v>47</v>
      </c>
      <c r="I2006" s="157">
        <v>2012</v>
      </c>
      <c r="J2006" s="157" t="s">
        <v>5</v>
      </c>
    </row>
    <row r="2007" spans="1:10">
      <c r="A2007" s="166" t="str">
        <f t="shared" si="147"/>
        <v>Eritrea, Environment</v>
      </c>
      <c r="B2007" s="154" t="str">
        <f t="shared" si="148"/>
        <v>ER</v>
      </c>
      <c r="C2007" s="154" t="str">
        <f t="shared" si="148"/>
        <v>232</v>
      </c>
      <c r="D2007" s="155" t="str">
        <f t="shared" si="148"/>
        <v>Eritrea</v>
      </c>
      <c r="E2007" s="154" t="s">
        <v>652</v>
      </c>
      <c r="F2007" s="157">
        <v>10</v>
      </c>
      <c r="G2007" s="157" t="s">
        <v>1310</v>
      </c>
      <c r="H2007" s="157">
        <v>38</v>
      </c>
      <c r="I2007" s="157">
        <v>2012</v>
      </c>
      <c r="J2007" s="157" t="s">
        <v>5</v>
      </c>
    </row>
    <row r="2008" spans="1:10">
      <c r="A2008" s="166" t="str">
        <f t="shared" si="147"/>
        <v>Chad, Environment</v>
      </c>
      <c r="B2008" s="154" t="str">
        <f t="shared" si="148"/>
        <v>TD</v>
      </c>
      <c r="C2008" s="154" t="str">
        <f t="shared" si="148"/>
        <v>148</v>
      </c>
      <c r="D2008" s="155" t="str">
        <f t="shared" si="148"/>
        <v>Chad</v>
      </c>
      <c r="E2008" s="154" t="s">
        <v>652</v>
      </c>
      <c r="F2008" s="157">
        <v>41</v>
      </c>
      <c r="G2008" s="157" t="s">
        <v>1310</v>
      </c>
      <c r="H2008" s="157">
        <v>45</v>
      </c>
      <c r="I2008" s="157">
        <v>2012</v>
      </c>
      <c r="J2008" s="157" t="s">
        <v>6</v>
      </c>
    </row>
    <row r="2009" spans="1:10">
      <c r="A2009" s="166" t="str">
        <f t="shared" si="147"/>
        <v>Burundi, Environment</v>
      </c>
      <c r="B2009" s="154" t="str">
        <f t="shared" si="148"/>
        <v>BI</v>
      </c>
      <c r="C2009" s="154" t="str">
        <f t="shared" si="148"/>
        <v>108</v>
      </c>
      <c r="D2009" s="155" t="str">
        <f t="shared" si="148"/>
        <v>Burundi</v>
      </c>
      <c r="E2009" s="154" t="s">
        <v>652</v>
      </c>
      <c r="F2009" s="157">
        <v>14</v>
      </c>
      <c r="G2009" s="157" t="s">
        <v>1310</v>
      </c>
      <c r="H2009" s="157">
        <v>40</v>
      </c>
      <c r="I2009" s="157">
        <v>2012</v>
      </c>
      <c r="J2009" s="157" t="s">
        <v>6</v>
      </c>
    </row>
    <row r="2010" spans="1:10">
      <c r="A2010" s="166" t="str">
        <f t="shared" si="147"/>
        <v>Guinea-Bissau, Environment</v>
      </c>
      <c r="B2010" s="154" t="str">
        <f t="shared" si="148"/>
        <v>GW</v>
      </c>
      <c r="C2010" s="154" t="str">
        <f t="shared" si="148"/>
        <v>624</v>
      </c>
      <c r="D2010" s="155" t="str">
        <f t="shared" si="148"/>
        <v>Guinea-Bissau</v>
      </c>
      <c r="E2010" s="154" t="s">
        <v>652</v>
      </c>
      <c r="F2010" s="157">
        <v>32</v>
      </c>
      <c r="G2010" s="157" t="s">
        <v>1310</v>
      </c>
      <c r="H2010" s="157">
        <v>44</v>
      </c>
      <c r="I2010" s="157">
        <v>2012</v>
      </c>
      <c r="J2010" s="157" t="s">
        <v>6</v>
      </c>
    </row>
    <row r="2011" spans="1:10">
      <c r="A2011" s="166" t="str">
        <f t="shared" si="147"/>
        <v>Central African Republic, Environment</v>
      </c>
      <c r="B2011" s="154" t="str">
        <f t="shared" si="148"/>
        <v>CF</v>
      </c>
      <c r="C2011" s="154" t="str">
        <f t="shared" si="148"/>
        <v>140</v>
      </c>
      <c r="D2011" s="155" t="str">
        <f t="shared" si="148"/>
        <v>Central African Republic</v>
      </c>
      <c r="E2011" s="154" t="s">
        <v>652</v>
      </c>
      <c r="F2011" s="157">
        <v>21</v>
      </c>
      <c r="G2011" s="157" t="s">
        <v>1310</v>
      </c>
      <c r="H2011" s="157">
        <v>43</v>
      </c>
      <c r="I2011" s="157">
        <v>2012</v>
      </c>
      <c r="J2011" s="157" t="s">
        <v>6</v>
      </c>
    </row>
    <row r="2012" spans="1:10">
      <c r="A2012" s="166" t="str">
        <f t="shared" si="147"/>
        <v>Guinea, Environment</v>
      </c>
      <c r="B2012" s="154" t="str">
        <f t="shared" si="148"/>
        <v>GN</v>
      </c>
      <c r="C2012" s="154" t="str">
        <f t="shared" si="148"/>
        <v>324</v>
      </c>
      <c r="D2012" s="155" t="str">
        <f t="shared" si="148"/>
        <v>Guinea</v>
      </c>
      <c r="E2012" s="154" t="s">
        <v>652</v>
      </c>
      <c r="F2012" s="157">
        <v>21</v>
      </c>
      <c r="G2012" s="157" t="s">
        <v>1310</v>
      </c>
      <c r="H2012" s="157">
        <v>43</v>
      </c>
      <c r="I2012" s="157">
        <v>2012</v>
      </c>
      <c r="J2012" s="157" t="s">
        <v>6</v>
      </c>
    </row>
    <row r="2013" spans="1:10">
      <c r="A2013" s="166" t="str">
        <f t="shared" si="147"/>
        <v>Yemen, Environment</v>
      </c>
      <c r="B2013" s="154" t="str">
        <f t="shared" ref="B2013:D2028" si="149">B1813</f>
        <v>YE</v>
      </c>
      <c r="C2013" s="154" t="str">
        <f t="shared" si="149"/>
        <v>887</v>
      </c>
      <c r="D2013" s="155" t="str">
        <f t="shared" si="149"/>
        <v>Yemen</v>
      </c>
      <c r="E2013" s="154" t="s">
        <v>652</v>
      </c>
      <c r="F2013" s="157">
        <v>5</v>
      </c>
      <c r="G2013" s="157" t="s">
        <v>1310</v>
      </c>
      <c r="H2013" s="157">
        <v>35</v>
      </c>
      <c r="I2013" s="157">
        <v>2012</v>
      </c>
      <c r="J2013" s="157" t="s">
        <v>5</v>
      </c>
    </row>
    <row r="2014" spans="1:10">
      <c r="A2014" s="166" t="str">
        <f t="shared" si="147"/>
        <v>Liberia, Environment</v>
      </c>
      <c r="B2014" s="154" t="str">
        <f t="shared" si="149"/>
        <v>LR</v>
      </c>
      <c r="C2014" s="154" t="str">
        <f t="shared" si="149"/>
        <v>430</v>
      </c>
      <c r="D2014" s="155" t="str">
        <f t="shared" si="149"/>
        <v>Liberia</v>
      </c>
      <c r="E2014" s="154" t="s">
        <v>652</v>
      </c>
      <c r="F2014" s="157">
        <v>17</v>
      </c>
      <c r="G2014" s="157" t="s">
        <v>1310</v>
      </c>
      <c r="H2014" s="157">
        <v>41</v>
      </c>
      <c r="I2014" s="157">
        <v>2012</v>
      </c>
      <c r="J2014" s="157" t="s">
        <v>6</v>
      </c>
    </row>
    <row r="2015" spans="1:10">
      <c r="A2015" s="166" t="str">
        <f t="shared" si="147"/>
        <v>Mali, Environment</v>
      </c>
      <c r="B2015" s="154" t="str">
        <f t="shared" si="149"/>
        <v>ML</v>
      </c>
      <c r="C2015" s="154" t="str">
        <f t="shared" si="149"/>
        <v>466</v>
      </c>
      <c r="D2015" s="155" t="str">
        <f t="shared" si="149"/>
        <v>Mali</v>
      </c>
      <c r="E2015" s="154" t="s">
        <v>652</v>
      </c>
      <c r="F2015" s="157">
        <v>32</v>
      </c>
      <c r="G2015" s="157" t="s">
        <v>1310</v>
      </c>
      <c r="H2015" s="157">
        <v>44</v>
      </c>
      <c r="I2015" s="157">
        <v>2012</v>
      </c>
      <c r="J2015" s="157" t="s">
        <v>6</v>
      </c>
    </row>
    <row r="2016" spans="1:10">
      <c r="A2016" s="166" t="str">
        <f t="shared" si="147"/>
        <v>Democratic People's Republic of Korea, Environment</v>
      </c>
      <c r="B2016" s="154" t="str">
        <f t="shared" si="149"/>
        <v>KP</v>
      </c>
      <c r="C2016" s="154" t="str">
        <f t="shared" si="149"/>
        <v>408</v>
      </c>
      <c r="D2016" s="155" t="str">
        <f t="shared" si="149"/>
        <v>Democratic People's Republic of Korea</v>
      </c>
      <c r="E2016" s="154" t="s">
        <v>652</v>
      </c>
      <c r="F2016" s="157">
        <v>32</v>
      </c>
      <c r="G2016" s="157" t="s">
        <v>1310</v>
      </c>
      <c r="H2016" s="157">
        <v>44</v>
      </c>
      <c r="I2016" s="157">
        <v>2012</v>
      </c>
      <c r="J2016" s="157" t="s">
        <v>6</v>
      </c>
    </row>
    <row r="2017" spans="1:10">
      <c r="A2017" s="166" t="str">
        <f t="shared" si="147"/>
        <v>Afghanistan, Environment</v>
      </c>
      <c r="B2017" s="154" t="str">
        <f t="shared" si="149"/>
        <v>AF</v>
      </c>
      <c r="C2017" s="154" t="str">
        <f t="shared" si="149"/>
        <v>004</v>
      </c>
      <c r="D2017" s="155" t="str">
        <f t="shared" si="149"/>
        <v>Afghanistan</v>
      </c>
      <c r="E2017" s="154" t="s">
        <v>652</v>
      </c>
      <c r="F2017" s="157">
        <v>32</v>
      </c>
      <c r="G2017" s="157" t="s">
        <v>1310</v>
      </c>
      <c r="H2017" s="157">
        <v>44</v>
      </c>
      <c r="I2017" s="157">
        <v>2012</v>
      </c>
      <c r="J2017" s="157" t="s">
        <v>6</v>
      </c>
    </row>
    <row r="2018" spans="1:10">
      <c r="A2018" s="166" t="str">
        <f t="shared" si="147"/>
        <v>Niger, Environment</v>
      </c>
      <c r="B2018" s="154" t="str">
        <f t="shared" si="149"/>
        <v>NE</v>
      </c>
      <c r="C2018" s="154" t="str">
        <f t="shared" si="149"/>
        <v>562</v>
      </c>
      <c r="D2018" s="155" t="str">
        <f t="shared" si="149"/>
        <v>Niger</v>
      </c>
      <c r="E2018" s="154" t="s">
        <v>652</v>
      </c>
      <c r="F2018" s="157">
        <v>21</v>
      </c>
      <c r="G2018" s="157" t="s">
        <v>1310</v>
      </c>
      <c r="H2018" s="157">
        <v>43</v>
      </c>
      <c r="I2018" s="157">
        <v>2012</v>
      </c>
      <c r="J2018" s="157" t="s">
        <v>6</v>
      </c>
    </row>
    <row r="2019" spans="1:10">
      <c r="A2019" s="166" t="str">
        <f t="shared" si="147"/>
        <v>Madagascar, Environment</v>
      </c>
      <c r="B2019" s="154" t="str">
        <f t="shared" si="149"/>
        <v>MG</v>
      </c>
      <c r="C2019" s="154" t="str">
        <f t="shared" si="149"/>
        <v>450</v>
      </c>
      <c r="D2019" s="155" t="str">
        <f t="shared" si="149"/>
        <v>Madagascar</v>
      </c>
      <c r="E2019" s="154" t="s">
        <v>652</v>
      </c>
      <c r="F2019" s="157">
        <v>21</v>
      </c>
      <c r="G2019" s="157" t="s">
        <v>1310</v>
      </c>
      <c r="H2019" s="157">
        <v>43</v>
      </c>
      <c r="I2019" s="157">
        <v>2012</v>
      </c>
      <c r="J2019" s="157" t="s">
        <v>6</v>
      </c>
    </row>
    <row r="2020" spans="1:10">
      <c r="A2020" s="166" t="str">
        <f t="shared" si="147"/>
        <v>Sierra Leone, Environment</v>
      </c>
      <c r="B2020" s="154" t="str">
        <f t="shared" si="149"/>
        <v>SL</v>
      </c>
      <c r="C2020" s="154" t="str">
        <f t="shared" si="149"/>
        <v>694</v>
      </c>
      <c r="D2020" s="155" t="str">
        <f t="shared" si="149"/>
        <v>Sierra Leone</v>
      </c>
      <c r="E2020" s="154" t="s">
        <v>652</v>
      </c>
      <c r="F2020" s="157">
        <v>21</v>
      </c>
      <c r="G2020" s="157" t="s">
        <v>1310</v>
      </c>
      <c r="H2020" s="157">
        <v>43</v>
      </c>
      <c r="I2020" s="157">
        <v>2012</v>
      </c>
      <c r="J2020" s="157" t="s">
        <v>6</v>
      </c>
    </row>
    <row r="2021" spans="1:10">
      <c r="A2021" s="166" t="str">
        <f t="shared" si="147"/>
        <v>Sudan, Environment</v>
      </c>
      <c r="B2021" s="154" t="str">
        <f t="shared" si="149"/>
        <v>SD</v>
      </c>
      <c r="C2021" s="154" t="str">
        <f t="shared" si="149"/>
        <v>729</v>
      </c>
      <c r="D2021" s="155" t="str">
        <f t="shared" si="149"/>
        <v>Sudan</v>
      </c>
      <c r="E2021" s="154" t="s">
        <v>652</v>
      </c>
      <c r="F2021" s="157">
        <v>48</v>
      </c>
      <c r="G2021" s="157" t="s">
        <v>1310</v>
      </c>
      <c r="H2021" s="157">
        <v>46</v>
      </c>
      <c r="I2021" s="157">
        <v>2012</v>
      </c>
      <c r="J2021" s="157" t="s">
        <v>5</v>
      </c>
    </row>
    <row r="2022" spans="1:10">
      <c r="A2022" s="166" t="str">
        <f t="shared" si="147"/>
        <v>Ethiopia, Environment</v>
      </c>
      <c r="B2022" s="154" t="str">
        <f t="shared" si="149"/>
        <v>ET</v>
      </c>
      <c r="C2022" s="154" t="str">
        <f t="shared" si="149"/>
        <v>231</v>
      </c>
      <c r="D2022" s="155" t="str">
        <f t="shared" si="149"/>
        <v>Ethiopia</v>
      </c>
      <c r="E2022" s="154" t="s">
        <v>652</v>
      </c>
      <c r="F2022" s="157">
        <v>104</v>
      </c>
      <c r="G2022" s="157" t="s">
        <v>1310</v>
      </c>
      <c r="H2022" s="157">
        <v>53</v>
      </c>
      <c r="I2022" s="157">
        <v>2012</v>
      </c>
      <c r="J2022" s="157" t="s">
        <v>5</v>
      </c>
    </row>
    <row r="2023" spans="1:10">
      <c r="A2023" s="166" t="str">
        <f t="shared" si="147"/>
        <v>Djibouti, Environment</v>
      </c>
      <c r="B2023" s="154" t="str">
        <f t="shared" si="149"/>
        <v>DJ</v>
      </c>
      <c r="C2023" s="154" t="str">
        <f t="shared" si="149"/>
        <v>262</v>
      </c>
      <c r="D2023" s="155" t="str">
        <f t="shared" si="149"/>
        <v>Djibouti</v>
      </c>
      <c r="E2023" s="154" t="s">
        <v>652</v>
      </c>
      <c r="F2023" s="157">
        <v>54</v>
      </c>
      <c r="G2023" s="157" t="s">
        <v>1310</v>
      </c>
      <c r="H2023" s="157">
        <v>47</v>
      </c>
      <c r="I2023" s="157">
        <v>2012</v>
      </c>
      <c r="J2023" s="157" t="s">
        <v>6</v>
      </c>
    </row>
    <row r="2024" spans="1:10">
      <c r="A2024" s="166" t="str">
        <f t="shared" si="147"/>
        <v>Gambia, Environment</v>
      </c>
      <c r="B2024" s="154" t="str">
        <f t="shared" si="149"/>
        <v>GM</v>
      </c>
      <c r="C2024" s="154" t="str">
        <f t="shared" si="149"/>
        <v>270</v>
      </c>
      <c r="D2024" s="155" t="str">
        <f t="shared" si="149"/>
        <v>Gambia</v>
      </c>
      <c r="E2024" s="154" t="s">
        <v>652</v>
      </c>
      <c r="F2024" s="157">
        <v>32</v>
      </c>
      <c r="G2024" s="157" t="s">
        <v>1310</v>
      </c>
      <c r="H2024" s="157">
        <v>44</v>
      </c>
      <c r="I2024" s="157">
        <v>2012</v>
      </c>
      <c r="J2024" s="157" t="s">
        <v>6</v>
      </c>
    </row>
    <row r="2025" spans="1:10">
      <c r="A2025" s="166" t="str">
        <f t="shared" si="147"/>
        <v>Rwanda, Environment</v>
      </c>
      <c r="B2025" s="154" t="str">
        <f t="shared" si="149"/>
        <v>RW</v>
      </c>
      <c r="C2025" s="154" t="str">
        <f t="shared" si="149"/>
        <v>646</v>
      </c>
      <c r="D2025" s="155" t="str">
        <f t="shared" si="149"/>
        <v>Rwanda</v>
      </c>
      <c r="E2025" s="154" t="s">
        <v>652</v>
      </c>
      <c r="F2025" s="157">
        <v>32</v>
      </c>
      <c r="G2025" s="157" t="s">
        <v>1310</v>
      </c>
      <c r="H2025" s="157">
        <v>44</v>
      </c>
      <c r="I2025" s="157">
        <v>2012</v>
      </c>
      <c r="J2025" s="157" t="s">
        <v>6</v>
      </c>
    </row>
    <row r="2026" spans="1:10">
      <c r="A2026" s="166" t="str">
        <f t="shared" si="147"/>
        <v>Zimbabwe, Environment</v>
      </c>
      <c r="B2026" s="154" t="str">
        <f t="shared" si="149"/>
        <v>ZW</v>
      </c>
      <c r="C2026" s="154" t="str">
        <f t="shared" si="149"/>
        <v>716</v>
      </c>
      <c r="D2026" s="155" t="str">
        <f t="shared" si="149"/>
        <v>Zimbabwe</v>
      </c>
      <c r="E2026" s="154" t="s">
        <v>652</v>
      </c>
      <c r="F2026" s="157">
        <v>104</v>
      </c>
      <c r="G2026" s="157" t="s">
        <v>1310</v>
      </c>
      <c r="H2026" s="157">
        <v>53</v>
      </c>
      <c r="I2026" s="157">
        <v>2012</v>
      </c>
      <c r="J2026" s="157" t="s">
        <v>5</v>
      </c>
    </row>
    <row r="2027" spans="1:10">
      <c r="A2027" s="166" t="str">
        <f t="shared" si="147"/>
        <v>Mauritania, Environment</v>
      </c>
      <c r="B2027" s="154" t="str">
        <f t="shared" si="149"/>
        <v>MR</v>
      </c>
      <c r="C2027" s="154" t="str">
        <f t="shared" si="149"/>
        <v>478</v>
      </c>
      <c r="D2027" s="155" t="str">
        <f t="shared" si="149"/>
        <v>Mauritania</v>
      </c>
      <c r="E2027" s="154" t="s">
        <v>652</v>
      </c>
      <c r="F2027" s="157">
        <v>54</v>
      </c>
      <c r="G2027" s="157" t="s">
        <v>1310</v>
      </c>
      <c r="H2027" s="157">
        <v>47</v>
      </c>
      <c r="I2027" s="157">
        <v>2012</v>
      </c>
      <c r="J2027" s="157" t="s">
        <v>6</v>
      </c>
    </row>
    <row r="2028" spans="1:10">
      <c r="A2028" s="166" t="str">
        <f t="shared" si="147"/>
        <v>Timor-Leste, Environment</v>
      </c>
      <c r="B2028" s="154" t="str">
        <f t="shared" si="149"/>
        <v>TL</v>
      </c>
      <c r="C2028" s="154" t="str">
        <f t="shared" si="149"/>
        <v>626</v>
      </c>
      <c r="D2028" s="155" t="str">
        <f t="shared" si="149"/>
        <v>Timor-Leste</v>
      </c>
      <c r="E2028" s="154" t="s">
        <v>652</v>
      </c>
      <c r="F2028" s="157">
        <v>41</v>
      </c>
      <c r="G2028" s="157" t="s">
        <v>1310</v>
      </c>
      <c r="H2028" s="157">
        <v>45</v>
      </c>
      <c r="I2028" s="157">
        <v>2012</v>
      </c>
      <c r="J2028" s="157" t="s">
        <v>6</v>
      </c>
    </row>
    <row r="2029" spans="1:10">
      <c r="A2029" s="166" t="str">
        <f t="shared" si="147"/>
        <v>Burkina Faso, Environment</v>
      </c>
      <c r="B2029" s="154" t="str">
        <f t="shared" ref="B2029:D2044" si="150">B1829</f>
        <v>BF</v>
      </c>
      <c r="C2029" s="154" t="str">
        <f t="shared" si="150"/>
        <v>854</v>
      </c>
      <c r="D2029" s="155" t="str">
        <f t="shared" si="150"/>
        <v>Burkina Faso</v>
      </c>
      <c r="E2029" s="154" t="s">
        <v>652</v>
      </c>
      <c r="F2029" s="157">
        <v>32</v>
      </c>
      <c r="G2029" s="157" t="s">
        <v>1310</v>
      </c>
      <c r="H2029" s="157">
        <v>44</v>
      </c>
      <c r="I2029" s="157">
        <v>2012</v>
      </c>
      <c r="J2029" s="157" t="s">
        <v>6</v>
      </c>
    </row>
    <row r="2030" spans="1:10">
      <c r="A2030" s="166" t="str">
        <f t="shared" si="147"/>
        <v>Togo, Environment</v>
      </c>
      <c r="B2030" s="154" t="str">
        <f t="shared" si="150"/>
        <v>TG</v>
      </c>
      <c r="C2030" s="154" t="str">
        <f t="shared" si="150"/>
        <v>768</v>
      </c>
      <c r="D2030" s="155" t="str">
        <f t="shared" si="150"/>
        <v>Togo</v>
      </c>
      <c r="E2030" s="154" t="s">
        <v>652</v>
      </c>
      <c r="F2030" s="157">
        <v>74</v>
      </c>
      <c r="G2030" s="157" t="s">
        <v>1310</v>
      </c>
      <c r="H2030" s="157">
        <v>49</v>
      </c>
      <c r="I2030" s="157">
        <v>2012</v>
      </c>
      <c r="J2030" s="157" t="s">
        <v>5</v>
      </c>
    </row>
    <row r="2031" spans="1:10">
      <c r="A2031" s="166" t="str">
        <f t="shared" si="147"/>
        <v>Mozambique, Environment</v>
      </c>
      <c r="B2031" s="154" t="str">
        <f t="shared" si="150"/>
        <v>MZ</v>
      </c>
      <c r="C2031" s="154" t="str">
        <f t="shared" si="150"/>
        <v>508</v>
      </c>
      <c r="D2031" s="155" t="str">
        <f t="shared" si="150"/>
        <v>Mozambique</v>
      </c>
      <c r="E2031" s="154" t="s">
        <v>652</v>
      </c>
      <c r="F2031" s="157">
        <v>68</v>
      </c>
      <c r="G2031" s="157" t="s">
        <v>1310</v>
      </c>
      <c r="H2031" s="157">
        <v>48</v>
      </c>
      <c r="I2031" s="157">
        <v>2012</v>
      </c>
      <c r="J2031" s="157" t="s">
        <v>5</v>
      </c>
    </row>
    <row r="2032" spans="1:10">
      <c r="A2032" s="166" t="str">
        <f t="shared" si="147"/>
        <v>Haiti, Environment</v>
      </c>
      <c r="B2032" s="154" t="str">
        <f t="shared" si="150"/>
        <v>HT</v>
      </c>
      <c r="C2032" s="154" t="str">
        <f t="shared" si="150"/>
        <v>332</v>
      </c>
      <c r="D2032" s="155" t="str">
        <f t="shared" si="150"/>
        <v>Haiti</v>
      </c>
      <c r="E2032" s="154" t="s">
        <v>652</v>
      </c>
      <c r="F2032" s="157">
        <v>17</v>
      </c>
      <c r="G2032" s="157" t="s">
        <v>1310</v>
      </c>
      <c r="H2032" s="157">
        <v>41</v>
      </c>
      <c r="I2032" s="157">
        <v>2012</v>
      </c>
      <c r="J2032" s="157" t="s">
        <v>5</v>
      </c>
    </row>
    <row r="2033" spans="1:10">
      <c r="A2033" s="166" t="str">
        <f t="shared" si="147"/>
        <v>Congo, Environment</v>
      </c>
      <c r="B2033" s="154" t="str">
        <f t="shared" si="150"/>
        <v>CG</v>
      </c>
      <c r="C2033" s="154" t="str">
        <f t="shared" si="150"/>
        <v>178</v>
      </c>
      <c r="D2033" s="155" t="str">
        <f t="shared" si="150"/>
        <v>Congo</v>
      </c>
      <c r="E2033" s="154" t="s">
        <v>652</v>
      </c>
      <c r="F2033" s="157">
        <v>54</v>
      </c>
      <c r="G2033" s="157" t="s">
        <v>1310</v>
      </c>
      <c r="H2033" s="157">
        <v>47</v>
      </c>
      <c r="I2033" s="157">
        <v>2012</v>
      </c>
      <c r="J2033" s="157" t="s">
        <v>5</v>
      </c>
    </row>
    <row r="2034" spans="1:10">
      <c r="A2034" s="166" t="str">
        <f t="shared" si="147"/>
        <v>Comoros, Environment</v>
      </c>
      <c r="B2034" s="154" t="str">
        <f t="shared" si="150"/>
        <v>KM</v>
      </c>
      <c r="C2034" s="154" t="str">
        <f t="shared" si="150"/>
        <v>174</v>
      </c>
      <c r="D2034" s="155" t="str">
        <f t="shared" si="150"/>
        <v>Comoros</v>
      </c>
      <c r="E2034" s="154" t="s">
        <v>652</v>
      </c>
      <c r="F2034" s="157">
        <v>41</v>
      </c>
      <c r="G2034" s="157" t="s">
        <v>1310</v>
      </c>
      <c r="H2034" s="157">
        <v>45</v>
      </c>
      <c r="I2034" s="157">
        <v>2012</v>
      </c>
      <c r="J2034" s="157" t="s">
        <v>6</v>
      </c>
    </row>
    <row r="2035" spans="1:10">
      <c r="A2035" s="166" t="str">
        <f t="shared" si="147"/>
        <v>Cameroon, Environment</v>
      </c>
      <c r="B2035" s="154" t="str">
        <f t="shared" si="150"/>
        <v>CM</v>
      </c>
      <c r="C2035" s="154" t="str">
        <f t="shared" si="150"/>
        <v>120</v>
      </c>
      <c r="D2035" s="155" t="str">
        <f t="shared" si="150"/>
        <v>Cameroon</v>
      </c>
      <c r="E2035" s="154" t="s">
        <v>652</v>
      </c>
      <c r="F2035" s="157">
        <v>21</v>
      </c>
      <c r="G2035" s="157" t="s">
        <v>1310</v>
      </c>
      <c r="H2035" s="157">
        <v>43</v>
      </c>
      <c r="I2035" s="157">
        <v>2012</v>
      </c>
      <c r="J2035" s="157" t="s">
        <v>5</v>
      </c>
    </row>
    <row r="2036" spans="1:10">
      <c r="A2036" s="166" t="str">
        <f t="shared" si="147"/>
        <v>Sao Tome and Principe, Environment</v>
      </c>
      <c r="B2036" s="154" t="str">
        <f t="shared" si="150"/>
        <v>ST</v>
      </c>
      <c r="C2036" s="154" t="str">
        <f t="shared" si="150"/>
        <v>678</v>
      </c>
      <c r="D2036" s="155" t="str">
        <f t="shared" si="150"/>
        <v>Sao Tome and Principe</v>
      </c>
      <c r="E2036" s="154" t="s">
        <v>652</v>
      </c>
      <c r="F2036" s="157">
        <v>54</v>
      </c>
      <c r="G2036" s="157" t="s">
        <v>1310</v>
      </c>
      <c r="H2036" s="157">
        <v>47</v>
      </c>
      <c r="I2036" s="157">
        <v>2012</v>
      </c>
      <c r="J2036" s="157" t="s">
        <v>6</v>
      </c>
    </row>
    <row r="2037" spans="1:10">
      <c r="A2037" s="166" t="str">
        <f t="shared" si="147"/>
        <v>Iraq, Environment</v>
      </c>
      <c r="B2037" s="154" t="str">
        <f t="shared" si="150"/>
        <v>IQ</v>
      </c>
      <c r="C2037" s="154" t="str">
        <f t="shared" si="150"/>
        <v>368</v>
      </c>
      <c r="D2037" s="155" t="str">
        <f t="shared" si="150"/>
        <v>Iraq</v>
      </c>
      <c r="E2037" s="154" t="s">
        <v>652</v>
      </c>
      <c r="F2037" s="157">
        <v>1</v>
      </c>
      <c r="G2037" s="157" t="s">
        <v>1310</v>
      </c>
      <c r="H2037" s="157">
        <v>25</v>
      </c>
      <c r="I2037" s="157">
        <v>2012</v>
      </c>
      <c r="J2037" s="157" t="s">
        <v>5</v>
      </c>
    </row>
    <row r="2038" spans="1:10">
      <c r="A2038" s="166" t="str">
        <f t="shared" si="147"/>
        <v>Cambodia, Environment</v>
      </c>
      <c r="B2038" s="154" t="str">
        <f t="shared" si="150"/>
        <v>KH</v>
      </c>
      <c r="C2038" s="154" t="str">
        <f t="shared" si="150"/>
        <v>116</v>
      </c>
      <c r="D2038" s="155" t="str">
        <f t="shared" si="150"/>
        <v>Cambodia</v>
      </c>
      <c r="E2038" s="154" t="s">
        <v>652</v>
      </c>
      <c r="F2038" s="157">
        <v>120</v>
      </c>
      <c r="G2038" s="157" t="s">
        <v>1310</v>
      </c>
      <c r="H2038" s="157">
        <v>55</v>
      </c>
      <c r="I2038" s="157">
        <v>2012</v>
      </c>
      <c r="J2038" s="157" t="s">
        <v>5</v>
      </c>
    </row>
    <row r="2039" spans="1:10">
      <c r="A2039" s="166" t="str">
        <f t="shared" si="147"/>
        <v>Myanmar, Environment</v>
      </c>
      <c r="B2039" s="154" t="str">
        <f t="shared" si="150"/>
        <v>MM</v>
      </c>
      <c r="C2039" s="154" t="str">
        <f t="shared" si="150"/>
        <v>104</v>
      </c>
      <c r="D2039" s="155" t="str">
        <f t="shared" si="150"/>
        <v>Myanmar</v>
      </c>
      <c r="E2039" s="154" t="s">
        <v>652</v>
      </c>
      <c r="F2039" s="157">
        <v>104</v>
      </c>
      <c r="G2039" s="157" t="s">
        <v>1310</v>
      </c>
      <c r="H2039" s="157">
        <v>53</v>
      </c>
      <c r="I2039" s="157">
        <v>2012</v>
      </c>
      <c r="J2039" s="157" t="s">
        <v>5</v>
      </c>
    </row>
    <row r="2040" spans="1:10">
      <c r="A2040" s="166" t="str">
        <f t="shared" si="147"/>
        <v>Lao People's Democratic Republic, Environment</v>
      </c>
      <c r="B2040" s="154" t="str">
        <f t="shared" si="150"/>
        <v>LA</v>
      </c>
      <c r="C2040" s="154" t="str">
        <f t="shared" si="150"/>
        <v>418</v>
      </c>
      <c r="D2040" s="155" t="str">
        <f t="shared" si="150"/>
        <v>Lao People's Democratic Republic</v>
      </c>
      <c r="E2040" s="154" t="s">
        <v>652</v>
      </c>
      <c r="F2040" s="157">
        <v>54</v>
      </c>
      <c r="G2040" s="157" t="s">
        <v>1310</v>
      </c>
      <c r="H2040" s="157">
        <v>47</v>
      </c>
      <c r="I2040" s="157">
        <v>2012</v>
      </c>
      <c r="J2040" s="157" t="s">
        <v>6</v>
      </c>
    </row>
    <row r="2041" spans="1:10">
      <c r="A2041" s="166" t="str">
        <f t="shared" si="147"/>
        <v>Cote d'Ivoire, Environment</v>
      </c>
      <c r="B2041" s="154" t="str">
        <f t="shared" si="150"/>
        <v>CI</v>
      </c>
      <c r="C2041" s="154" t="str">
        <f t="shared" si="150"/>
        <v>384</v>
      </c>
      <c r="D2041" s="155" t="str">
        <f t="shared" si="150"/>
        <v>Cote d'Ivoire</v>
      </c>
      <c r="E2041" s="154" t="s">
        <v>652</v>
      </c>
      <c r="F2041" s="157">
        <v>111</v>
      </c>
      <c r="G2041" s="157" t="s">
        <v>1310</v>
      </c>
      <c r="H2041" s="157">
        <v>54</v>
      </c>
      <c r="I2041" s="157">
        <v>2012</v>
      </c>
      <c r="J2041" s="157" t="s">
        <v>5</v>
      </c>
    </row>
    <row r="2042" spans="1:10">
      <c r="A2042" s="166" t="str">
        <f t="shared" si="147"/>
        <v>Malawi, Environment</v>
      </c>
      <c r="B2042" s="154" t="str">
        <f t="shared" si="150"/>
        <v>MW</v>
      </c>
      <c r="C2042" s="154" t="str">
        <f t="shared" si="150"/>
        <v>454</v>
      </c>
      <c r="D2042" s="155" t="str">
        <f t="shared" si="150"/>
        <v>Malawi</v>
      </c>
      <c r="E2042" s="154" t="s">
        <v>652</v>
      </c>
      <c r="F2042" s="157">
        <v>21</v>
      </c>
      <c r="G2042" s="157" t="s">
        <v>1310</v>
      </c>
      <c r="H2042" s="157">
        <v>43</v>
      </c>
      <c r="I2042" s="157">
        <v>2012</v>
      </c>
      <c r="J2042" s="157" t="s">
        <v>6</v>
      </c>
    </row>
    <row r="2043" spans="1:10">
      <c r="A2043" s="166" t="str">
        <f t="shared" si="147"/>
        <v>Angola, Environment</v>
      </c>
      <c r="B2043" s="154" t="str">
        <f t="shared" si="150"/>
        <v>AO</v>
      </c>
      <c r="C2043" s="154" t="str">
        <f t="shared" si="150"/>
        <v>024</v>
      </c>
      <c r="D2043" s="155" t="str">
        <f t="shared" si="150"/>
        <v>Angola</v>
      </c>
      <c r="E2043" s="154" t="s">
        <v>652</v>
      </c>
      <c r="F2043" s="157">
        <v>68</v>
      </c>
      <c r="G2043" s="157" t="s">
        <v>1310</v>
      </c>
      <c r="H2043" s="157">
        <v>48</v>
      </c>
      <c r="I2043" s="157">
        <v>2012</v>
      </c>
      <c r="J2043" s="157" t="s">
        <v>5</v>
      </c>
    </row>
    <row r="2044" spans="1:10">
      <c r="A2044" s="166" t="str">
        <f t="shared" si="147"/>
        <v>Nigeria, Environment</v>
      </c>
      <c r="B2044" s="154" t="str">
        <f t="shared" si="150"/>
        <v>NG</v>
      </c>
      <c r="C2044" s="154" t="str">
        <f t="shared" si="150"/>
        <v>566</v>
      </c>
      <c r="D2044" s="155" t="str">
        <f t="shared" si="150"/>
        <v>Nigeria</v>
      </c>
      <c r="E2044" s="154" t="s">
        <v>652</v>
      </c>
      <c r="F2044" s="157">
        <v>14</v>
      </c>
      <c r="G2044" s="157" t="s">
        <v>1310</v>
      </c>
      <c r="H2044" s="157">
        <v>40</v>
      </c>
      <c r="I2044" s="157">
        <v>2012</v>
      </c>
      <c r="J2044" s="157" t="s">
        <v>5</v>
      </c>
    </row>
    <row r="2045" spans="1:10">
      <c r="A2045" s="166" t="str">
        <f t="shared" si="147"/>
        <v>Lesotho, Environment</v>
      </c>
      <c r="B2045" s="154" t="str">
        <f t="shared" ref="B2045:D2060" si="151">B1845</f>
        <v>LS</v>
      </c>
      <c r="C2045" s="154" t="str">
        <f t="shared" si="151"/>
        <v>426</v>
      </c>
      <c r="D2045" s="155" t="str">
        <f t="shared" si="151"/>
        <v>Lesotho</v>
      </c>
      <c r="E2045" s="154" t="s">
        <v>652</v>
      </c>
      <c r="F2045" s="157">
        <v>48</v>
      </c>
      <c r="G2045" s="157" t="s">
        <v>1310</v>
      </c>
      <c r="H2045" s="157">
        <v>46</v>
      </c>
      <c r="I2045" s="157">
        <v>2012</v>
      </c>
      <c r="J2045" s="157" t="s">
        <v>6</v>
      </c>
    </row>
    <row r="2046" spans="1:10">
      <c r="A2046" s="166" t="str">
        <f t="shared" si="147"/>
        <v>Benin, Environment</v>
      </c>
      <c r="B2046" s="154" t="str">
        <f t="shared" si="151"/>
        <v>BJ</v>
      </c>
      <c r="C2046" s="154" t="str">
        <f t="shared" si="151"/>
        <v>204</v>
      </c>
      <c r="D2046" s="155" t="str">
        <f t="shared" si="151"/>
        <v>Benin</v>
      </c>
      <c r="E2046" s="154" t="s">
        <v>652</v>
      </c>
      <c r="F2046" s="157">
        <v>81</v>
      </c>
      <c r="G2046" s="157" t="s">
        <v>1310</v>
      </c>
      <c r="H2046" s="157">
        <v>50</v>
      </c>
      <c r="I2046" s="157">
        <v>2012</v>
      </c>
      <c r="J2046" s="157" t="s">
        <v>5</v>
      </c>
    </row>
    <row r="2047" spans="1:10">
      <c r="A2047" s="166" t="str">
        <f t="shared" si="147"/>
        <v>Swaziland, Environment</v>
      </c>
      <c r="B2047" s="154" t="str">
        <f t="shared" si="151"/>
        <v>SZ</v>
      </c>
      <c r="C2047" s="154" t="str">
        <f t="shared" si="151"/>
        <v>748</v>
      </c>
      <c r="D2047" s="155" t="str">
        <f t="shared" si="151"/>
        <v>Swaziland</v>
      </c>
      <c r="E2047" s="154" t="s">
        <v>652</v>
      </c>
      <c r="F2047" s="157">
        <v>88</v>
      </c>
      <c r="G2047" s="157" t="s">
        <v>1310</v>
      </c>
      <c r="H2047" s="157">
        <v>51</v>
      </c>
      <c r="I2047" s="157">
        <v>2012</v>
      </c>
      <c r="J2047" s="157" t="s">
        <v>6</v>
      </c>
    </row>
    <row r="2048" spans="1:10">
      <c r="A2048" s="166" t="str">
        <f t="shared" si="147"/>
        <v>Uganda, Environment</v>
      </c>
      <c r="B2048" s="154" t="str">
        <f t="shared" si="151"/>
        <v>UG</v>
      </c>
      <c r="C2048" s="154" t="str">
        <f t="shared" si="151"/>
        <v>800</v>
      </c>
      <c r="D2048" s="155" t="str">
        <f t="shared" si="151"/>
        <v>Uganda</v>
      </c>
      <c r="E2048" s="154" t="s">
        <v>652</v>
      </c>
      <c r="F2048" s="157">
        <v>32</v>
      </c>
      <c r="G2048" s="157" t="s">
        <v>1310</v>
      </c>
      <c r="H2048" s="157">
        <v>44</v>
      </c>
      <c r="I2048" s="157">
        <v>2012</v>
      </c>
      <c r="J2048" s="157" t="s">
        <v>6</v>
      </c>
    </row>
    <row r="2049" spans="1:10">
      <c r="A2049" s="166" t="str">
        <f t="shared" si="147"/>
        <v>Tajikistan, Environment</v>
      </c>
      <c r="B2049" s="154" t="str">
        <f t="shared" si="151"/>
        <v>TJ</v>
      </c>
      <c r="C2049" s="154" t="str">
        <f t="shared" si="151"/>
        <v>762</v>
      </c>
      <c r="D2049" s="155" t="str">
        <f t="shared" si="151"/>
        <v>Tajikistan</v>
      </c>
      <c r="E2049" s="154" t="s">
        <v>652</v>
      </c>
      <c r="F2049" s="157">
        <v>13</v>
      </c>
      <c r="G2049" s="157" t="s">
        <v>1310</v>
      </c>
      <c r="H2049" s="157">
        <v>39</v>
      </c>
      <c r="I2049" s="157">
        <v>2012</v>
      </c>
      <c r="J2049" s="157" t="s">
        <v>5</v>
      </c>
    </row>
    <row r="2050" spans="1:10">
      <c r="A2050" s="166" t="str">
        <f t="shared" si="147"/>
        <v>Solomon Islands, Environment</v>
      </c>
      <c r="B2050" s="154" t="str">
        <f t="shared" si="151"/>
        <v>SB</v>
      </c>
      <c r="C2050" s="154" t="str">
        <f t="shared" si="151"/>
        <v>090</v>
      </c>
      <c r="D2050" s="155" t="str">
        <f t="shared" si="151"/>
        <v>Solomon Islands</v>
      </c>
      <c r="E2050" s="154" t="s">
        <v>652</v>
      </c>
      <c r="F2050" s="157">
        <v>54</v>
      </c>
      <c r="G2050" s="157" t="s">
        <v>1310</v>
      </c>
      <c r="H2050" s="157">
        <v>47</v>
      </c>
      <c r="I2050" s="157">
        <v>2012</v>
      </c>
      <c r="J2050" s="157" t="s">
        <v>6</v>
      </c>
    </row>
    <row r="2051" spans="1:10">
      <c r="A2051" s="166" t="str">
        <f t="shared" si="147"/>
        <v>Papua New Guinea, Environment</v>
      </c>
      <c r="B2051" s="154" t="str">
        <f t="shared" si="151"/>
        <v>PG</v>
      </c>
      <c r="C2051" s="154" t="str">
        <f t="shared" si="151"/>
        <v>598</v>
      </c>
      <c r="D2051" s="155" t="str">
        <f t="shared" si="151"/>
        <v>Papua New Guinea</v>
      </c>
      <c r="E2051" s="154" t="s">
        <v>652</v>
      </c>
      <c r="F2051" s="157">
        <v>68</v>
      </c>
      <c r="G2051" s="157" t="s">
        <v>1310</v>
      </c>
      <c r="H2051" s="157">
        <v>48</v>
      </c>
      <c r="I2051" s="157">
        <v>2012</v>
      </c>
      <c r="J2051" s="157" t="s">
        <v>6</v>
      </c>
    </row>
    <row r="2052" spans="1:10">
      <c r="A2052" s="166" t="str">
        <f t="shared" si="147"/>
        <v>Senegal, Environment</v>
      </c>
      <c r="B2052" s="154" t="str">
        <f t="shared" si="151"/>
        <v>SN</v>
      </c>
      <c r="C2052" s="154" t="str">
        <f t="shared" si="151"/>
        <v>686</v>
      </c>
      <c r="D2052" s="155" t="str">
        <f t="shared" si="151"/>
        <v>Senegal</v>
      </c>
      <c r="E2052" s="154" t="s">
        <v>652</v>
      </c>
      <c r="F2052" s="157">
        <v>54</v>
      </c>
      <c r="G2052" s="157" t="s">
        <v>1310</v>
      </c>
      <c r="H2052" s="157">
        <v>47</v>
      </c>
      <c r="I2052" s="157">
        <v>2012</v>
      </c>
      <c r="J2052" s="157" t="s">
        <v>5</v>
      </c>
    </row>
    <row r="2053" spans="1:10">
      <c r="A2053" s="166" t="str">
        <f t="shared" si="147"/>
        <v>United Republic of Tanzania, Environment</v>
      </c>
      <c r="B2053" s="154" t="str">
        <f t="shared" si="151"/>
        <v>TZ</v>
      </c>
      <c r="C2053" s="154">
        <f t="shared" si="151"/>
        <v>834</v>
      </c>
      <c r="D2053" s="155" t="str">
        <f t="shared" si="151"/>
        <v>United Republic of Tanzania</v>
      </c>
      <c r="E2053" s="154" t="s">
        <v>652</v>
      </c>
      <c r="F2053" s="157">
        <v>111</v>
      </c>
      <c r="G2053" s="157" t="s">
        <v>1310</v>
      </c>
      <c r="H2053" s="157">
        <v>54</v>
      </c>
      <c r="I2053" s="157">
        <v>2012</v>
      </c>
      <c r="J2053" s="157" t="s">
        <v>5</v>
      </c>
    </row>
    <row r="2054" spans="1:10">
      <c r="A2054" s="166" t="str">
        <f t="shared" ref="A2054:A2117" si="152">D2054&amp;", "&amp;E2054</f>
        <v>India, Environment</v>
      </c>
      <c r="B2054" s="154" t="str">
        <f t="shared" si="151"/>
        <v>IN</v>
      </c>
      <c r="C2054" s="154" t="str">
        <f t="shared" si="151"/>
        <v>356</v>
      </c>
      <c r="D2054" s="155" t="str">
        <f t="shared" si="151"/>
        <v>India</v>
      </c>
      <c r="E2054" s="154" t="s">
        <v>652</v>
      </c>
      <c r="F2054" s="157">
        <v>7</v>
      </c>
      <c r="G2054" s="157" t="s">
        <v>1310</v>
      </c>
      <c r="H2054" s="157">
        <v>36</v>
      </c>
      <c r="I2054" s="157">
        <v>2012</v>
      </c>
      <c r="J2054" s="157" t="s">
        <v>5</v>
      </c>
    </row>
    <row r="2055" spans="1:10">
      <c r="A2055" s="166" t="str">
        <f t="shared" si="152"/>
        <v>Bhutan, Environment</v>
      </c>
      <c r="B2055" s="154" t="str">
        <f t="shared" si="151"/>
        <v>BT</v>
      </c>
      <c r="C2055" s="154" t="str">
        <f t="shared" si="151"/>
        <v>064</v>
      </c>
      <c r="D2055" s="155" t="str">
        <f t="shared" si="151"/>
        <v>Bhutan</v>
      </c>
      <c r="E2055" s="154" t="s">
        <v>652</v>
      </c>
      <c r="F2055" s="157">
        <v>74</v>
      </c>
      <c r="G2055" s="157" t="s">
        <v>1310</v>
      </c>
      <c r="H2055" s="157">
        <v>49</v>
      </c>
      <c r="I2055" s="157">
        <v>2012</v>
      </c>
      <c r="J2055" s="157" t="s">
        <v>6</v>
      </c>
    </row>
    <row r="2056" spans="1:10">
      <c r="A2056" s="166" t="str">
        <f t="shared" si="152"/>
        <v>Nepal, Environment</v>
      </c>
      <c r="B2056" s="154" t="str">
        <f t="shared" si="151"/>
        <v>NP</v>
      </c>
      <c r="C2056" s="154" t="str">
        <f t="shared" si="151"/>
        <v>524</v>
      </c>
      <c r="D2056" s="155" t="str">
        <f t="shared" si="151"/>
        <v>Nepal</v>
      </c>
      <c r="E2056" s="154" t="s">
        <v>652</v>
      </c>
      <c r="F2056" s="157">
        <v>148</v>
      </c>
      <c r="G2056" s="157" t="s">
        <v>1310</v>
      </c>
      <c r="H2056" s="157">
        <v>58</v>
      </c>
      <c r="I2056" s="157">
        <v>2012</v>
      </c>
      <c r="J2056" s="157" t="s">
        <v>5</v>
      </c>
    </row>
    <row r="2057" spans="1:10">
      <c r="A2057" s="166" t="str">
        <f t="shared" si="152"/>
        <v>Bangladesh, Environment</v>
      </c>
      <c r="B2057" s="154" t="str">
        <f t="shared" si="151"/>
        <v>BD</v>
      </c>
      <c r="C2057" s="154" t="str">
        <f t="shared" si="151"/>
        <v>050</v>
      </c>
      <c r="D2057" s="155" t="str">
        <f t="shared" si="151"/>
        <v>Bangladesh</v>
      </c>
      <c r="E2057" s="154" t="s">
        <v>652</v>
      </c>
      <c r="F2057" s="157">
        <v>21</v>
      </c>
      <c r="G2057" s="157" t="s">
        <v>1310</v>
      </c>
      <c r="H2057" s="157">
        <v>43</v>
      </c>
      <c r="I2057" s="157">
        <v>2012</v>
      </c>
      <c r="J2057" s="157" t="s">
        <v>5</v>
      </c>
    </row>
    <row r="2058" spans="1:10">
      <c r="A2058" s="166" t="str">
        <f t="shared" si="152"/>
        <v>Occupied Palestinian Territory, Environment</v>
      </c>
      <c r="B2058" s="154" t="str">
        <f t="shared" si="151"/>
        <v>PS</v>
      </c>
      <c r="C2058" s="154" t="str">
        <f t="shared" si="151"/>
        <v>275</v>
      </c>
      <c r="D2058" s="155" t="str">
        <f t="shared" si="151"/>
        <v>Occupied Palestinian Territory</v>
      </c>
      <c r="E2058" s="154" t="s">
        <v>652</v>
      </c>
      <c r="F2058" s="157">
        <v>74</v>
      </c>
      <c r="G2058" s="157" t="s">
        <v>1310</v>
      </c>
      <c r="H2058" s="157">
        <v>49</v>
      </c>
      <c r="I2058" s="157">
        <v>2012</v>
      </c>
      <c r="J2058" s="157" t="s">
        <v>6</v>
      </c>
    </row>
    <row r="2059" spans="1:10">
      <c r="A2059" s="166" t="str">
        <f t="shared" si="152"/>
        <v>Kenya, Environment</v>
      </c>
      <c r="B2059" s="154" t="str">
        <f t="shared" si="151"/>
        <v>KE</v>
      </c>
      <c r="C2059" s="154" t="str">
        <f t="shared" si="151"/>
        <v>404</v>
      </c>
      <c r="D2059" s="155" t="str">
        <f t="shared" si="151"/>
        <v>Kenya</v>
      </c>
      <c r="E2059" s="154" t="s">
        <v>652</v>
      </c>
      <c r="F2059" s="157">
        <v>74</v>
      </c>
      <c r="G2059" s="157" t="s">
        <v>1310</v>
      </c>
      <c r="H2059" s="157">
        <v>49</v>
      </c>
      <c r="I2059" s="157">
        <v>2012</v>
      </c>
      <c r="J2059" s="157" t="s">
        <v>5</v>
      </c>
    </row>
    <row r="2060" spans="1:10">
      <c r="A2060" s="166" t="str">
        <f t="shared" si="152"/>
        <v>Uzbekistan, Environment</v>
      </c>
      <c r="B2060" s="154" t="str">
        <f t="shared" si="151"/>
        <v>UZ</v>
      </c>
      <c r="C2060" s="154" t="str">
        <f t="shared" si="151"/>
        <v>860</v>
      </c>
      <c r="D2060" s="155" t="str">
        <f t="shared" si="151"/>
        <v>Uzbekistan</v>
      </c>
      <c r="E2060" s="154" t="s">
        <v>652</v>
      </c>
      <c r="F2060" s="157">
        <v>2</v>
      </c>
      <c r="G2060" s="157" t="s">
        <v>1310</v>
      </c>
      <c r="H2060" s="157">
        <v>32</v>
      </c>
      <c r="I2060" s="157">
        <v>2012</v>
      </c>
      <c r="J2060" s="157" t="s">
        <v>5</v>
      </c>
    </row>
    <row r="2061" spans="1:10">
      <c r="A2061" s="166" t="str">
        <f t="shared" si="152"/>
        <v>Syrian Arab Republic, Environment</v>
      </c>
      <c r="B2061" s="154" t="str">
        <f t="shared" ref="B2061:D2076" si="153">B1861</f>
        <v>SY</v>
      </c>
      <c r="C2061" s="154" t="str">
        <f t="shared" si="153"/>
        <v>760</v>
      </c>
      <c r="D2061" s="155" t="str">
        <f t="shared" si="153"/>
        <v>Syrian Arab Republic</v>
      </c>
      <c r="E2061" s="154" t="s">
        <v>652</v>
      </c>
      <c r="F2061" s="157">
        <v>21</v>
      </c>
      <c r="G2061" s="157" t="s">
        <v>1310</v>
      </c>
      <c r="H2061" s="157">
        <v>43</v>
      </c>
      <c r="I2061" s="157">
        <v>2012</v>
      </c>
      <c r="J2061" s="157" t="s">
        <v>5</v>
      </c>
    </row>
    <row r="2062" spans="1:10">
      <c r="A2062" s="166" t="str">
        <f t="shared" si="152"/>
        <v>Viet Nam, Environment</v>
      </c>
      <c r="B2062" s="154" t="str">
        <f t="shared" si="153"/>
        <v>VN</v>
      </c>
      <c r="C2062" s="154" t="str">
        <f t="shared" si="153"/>
        <v>704</v>
      </c>
      <c r="D2062" s="155" t="str">
        <f t="shared" si="153"/>
        <v>Viet Nam</v>
      </c>
      <c r="E2062" s="154" t="s">
        <v>652</v>
      </c>
      <c r="F2062" s="157">
        <v>88</v>
      </c>
      <c r="G2062" s="157" t="s">
        <v>1310</v>
      </c>
      <c r="H2062" s="157">
        <v>51</v>
      </c>
      <c r="I2062" s="157">
        <v>2012</v>
      </c>
      <c r="J2062" s="157" t="s">
        <v>5</v>
      </c>
    </row>
    <row r="2063" spans="1:10">
      <c r="A2063" s="166" t="str">
        <f t="shared" si="152"/>
        <v>Kiribati, Environment</v>
      </c>
      <c r="B2063" s="154" t="str">
        <f t="shared" si="153"/>
        <v>KI</v>
      </c>
      <c r="C2063" s="154" t="str">
        <f t="shared" si="153"/>
        <v>296</v>
      </c>
      <c r="D2063" s="155" t="str">
        <f t="shared" si="153"/>
        <v>Kiribati</v>
      </c>
      <c r="E2063" s="154" t="s">
        <v>652</v>
      </c>
      <c r="F2063" s="157">
        <v>68</v>
      </c>
      <c r="G2063" s="157" t="s">
        <v>1310</v>
      </c>
      <c r="H2063" s="157">
        <v>48</v>
      </c>
      <c r="I2063" s="157">
        <v>2012</v>
      </c>
      <c r="J2063" s="157" t="s">
        <v>6</v>
      </c>
    </row>
    <row r="2064" spans="1:10">
      <c r="A2064" s="166" t="str">
        <f t="shared" si="152"/>
        <v>Algeria, Environment</v>
      </c>
      <c r="B2064" s="154" t="str">
        <f t="shared" si="153"/>
        <v>DZ</v>
      </c>
      <c r="C2064" s="154" t="str">
        <f t="shared" si="153"/>
        <v>012</v>
      </c>
      <c r="D2064" s="155" t="str">
        <f t="shared" si="153"/>
        <v>Algeria</v>
      </c>
      <c r="E2064" s="154" t="s">
        <v>652</v>
      </c>
      <c r="F2064" s="157">
        <v>74</v>
      </c>
      <c r="G2064" s="157" t="s">
        <v>1310</v>
      </c>
      <c r="H2064" s="157">
        <v>49</v>
      </c>
      <c r="I2064" s="157">
        <v>2012</v>
      </c>
      <c r="J2064" s="157" t="s">
        <v>5</v>
      </c>
    </row>
    <row r="2065" spans="1:10">
      <c r="A2065" s="166" t="str">
        <f t="shared" si="152"/>
        <v>Equatorial Guinea, Environment</v>
      </c>
      <c r="B2065" s="154" t="str">
        <f t="shared" si="153"/>
        <v>GQ</v>
      </c>
      <c r="C2065" s="154" t="str">
        <f t="shared" si="153"/>
        <v>226</v>
      </c>
      <c r="D2065" s="155" t="str">
        <f t="shared" si="153"/>
        <v>Equatorial Guinea</v>
      </c>
      <c r="E2065" s="154" t="s">
        <v>652</v>
      </c>
      <c r="F2065" s="157">
        <v>138</v>
      </c>
      <c r="G2065" s="157" t="s">
        <v>1310</v>
      </c>
      <c r="H2065" s="157">
        <v>57</v>
      </c>
      <c r="I2065" s="157">
        <v>2012</v>
      </c>
      <c r="J2065" s="157" t="s">
        <v>6</v>
      </c>
    </row>
    <row r="2066" spans="1:10">
      <c r="A2066" s="166" t="str">
        <f t="shared" si="152"/>
        <v>Nicaragua, Environment</v>
      </c>
      <c r="B2066" s="154" t="str">
        <f t="shared" si="153"/>
        <v>NI</v>
      </c>
      <c r="C2066" s="154" t="str">
        <f t="shared" si="153"/>
        <v>558</v>
      </c>
      <c r="D2066" s="155" t="str">
        <f t="shared" si="153"/>
        <v>Nicaragua</v>
      </c>
      <c r="E2066" s="154" t="s">
        <v>652</v>
      </c>
      <c r="F2066" s="157">
        <v>157</v>
      </c>
      <c r="G2066" s="157" t="s">
        <v>1310</v>
      </c>
      <c r="H2066" s="157">
        <v>59</v>
      </c>
      <c r="I2066" s="157">
        <v>2012</v>
      </c>
      <c r="J2066" s="157" t="s">
        <v>5</v>
      </c>
    </row>
    <row r="2067" spans="1:10">
      <c r="A2067" s="166" t="str">
        <f t="shared" si="152"/>
        <v>Turkmenistan, Environment</v>
      </c>
      <c r="B2067" s="154" t="str">
        <f t="shared" si="153"/>
        <v>TM</v>
      </c>
      <c r="C2067" s="154" t="str">
        <f t="shared" si="153"/>
        <v>795</v>
      </c>
      <c r="D2067" s="155" t="str">
        <f t="shared" si="153"/>
        <v>Turkmenistan</v>
      </c>
      <c r="E2067" s="154" t="s">
        <v>652</v>
      </c>
      <c r="F2067" s="157">
        <v>2</v>
      </c>
      <c r="G2067" s="157" t="s">
        <v>1310</v>
      </c>
      <c r="H2067" s="157">
        <v>32</v>
      </c>
      <c r="I2067" s="157">
        <v>2012</v>
      </c>
      <c r="J2067" s="157" t="s">
        <v>5</v>
      </c>
    </row>
    <row r="2068" spans="1:10">
      <c r="A2068" s="166" t="str">
        <f t="shared" si="152"/>
        <v>Honduras, Environment</v>
      </c>
      <c r="B2068" s="154" t="str">
        <f t="shared" si="153"/>
        <v>HN</v>
      </c>
      <c r="C2068" s="154" t="str">
        <f t="shared" si="153"/>
        <v>340</v>
      </c>
      <c r="D2068" s="155" t="str">
        <f t="shared" si="153"/>
        <v>Honduras</v>
      </c>
      <c r="E2068" s="154" t="s">
        <v>652</v>
      </c>
      <c r="F2068" s="157">
        <v>104</v>
      </c>
      <c r="G2068" s="157" t="s">
        <v>1310</v>
      </c>
      <c r="H2068" s="157">
        <v>53</v>
      </c>
      <c r="I2068" s="157">
        <v>2012</v>
      </c>
      <c r="J2068" s="157" t="s">
        <v>5</v>
      </c>
    </row>
    <row r="2069" spans="1:10">
      <c r="A2069" s="166" t="str">
        <f t="shared" si="152"/>
        <v>Pakistan, Environment</v>
      </c>
      <c r="B2069" s="154" t="str">
        <f t="shared" si="153"/>
        <v>PK</v>
      </c>
      <c r="C2069" s="154" t="str">
        <f t="shared" si="153"/>
        <v>586</v>
      </c>
      <c r="D2069" s="155" t="str">
        <f t="shared" si="153"/>
        <v>Pakistan</v>
      </c>
      <c r="E2069" s="154" t="s">
        <v>652</v>
      </c>
      <c r="F2069" s="157">
        <v>14</v>
      </c>
      <c r="G2069" s="157" t="s">
        <v>1310</v>
      </c>
      <c r="H2069" s="157">
        <v>40</v>
      </c>
      <c r="I2069" s="157">
        <v>2012</v>
      </c>
      <c r="J2069" s="157" t="s">
        <v>5</v>
      </c>
    </row>
    <row r="2070" spans="1:10">
      <c r="A2070" s="166" t="str">
        <f t="shared" si="152"/>
        <v>Kyrgyzstan, Environment</v>
      </c>
      <c r="B2070" s="154" t="str">
        <f t="shared" si="153"/>
        <v>KG</v>
      </c>
      <c r="C2070" s="154" t="str">
        <f t="shared" si="153"/>
        <v>417</v>
      </c>
      <c r="D2070" s="155" t="str">
        <f t="shared" si="153"/>
        <v>Kyrgyzstan</v>
      </c>
      <c r="E2070" s="154" t="s">
        <v>652</v>
      </c>
      <c r="F2070" s="157">
        <v>48</v>
      </c>
      <c r="G2070" s="157" t="s">
        <v>1310</v>
      </c>
      <c r="H2070" s="157">
        <v>46</v>
      </c>
      <c r="I2070" s="157">
        <v>2012</v>
      </c>
      <c r="J2070" s="157" t="s">
        <v>5</v>
      </c>
    </row>
    <row r="2071" spans="1:10">
      <c r="A2071" s="166" t="str">
        <f t="shared" si="152"/>
        <v>Bolivia (Plurinational State of), Environment</v>
      </c>
      <c r="B2071" s="154" t="str">
        <f t="shared" si="153"/>
        <v>BO</v>
      </c>
      <c r="C2071" s="154" t="str">
        <f t="shared" si="153"/>
        <v>068</v>
      </c>
      <c r="D2071" s="155" t="str">
        <f t="shared" si="153"/>
        <v>Bolivia (Plurinational State of)</v>
      </c>
      <c r="E2071" s="154" t="s">
        <v>652</v>
      </c>
      <c r="F2071" s="157">
        <v>120</v>
      </c>
      <c r="G2071" s="157" t="s">
        <v>1310</v>
      </c>
      <c r="H2071" s="157">
        <v>55</v>
      </c>
      <c r="I2071" s="157">
        <v>2012</v>
      </c>
      <c r="J2071" s="157" t="s">
        <v>5</v>
      </c>
    </row>
    <row r="2072" spans="1:10">
      <c r="A2072" s="166" t="str">
        <f t="shared" si="152"/>
        <v>Micronesia (Federated States of), Environment</v>
      </c>
      <c r="B2072" s="154" t="str">
        <f t="shared" si="153"/>
        <v>FM</v>
      </c>
      <c r="C2072" s="154" t="str">
        <f t="shared" si="153"/>
        <v>583</v>
      </c>
      <c r="D2072" s="155" t="str">
        <f t="shared" si="153"/>
        <v>Micronesia (Federated States of)</v>
      </c>
      <c r="E2072" s="154" t="s">
        <v>652</v>
      </c>
      <c r="F2072" s="157">
        <v>81</v>
      </c>
      <c r="G2072" s="157" t="s">
        <v>1310</v>
      </c>
      <c r="H2072" s="157">
        <v>50</v>
      </c>
      <c r="I2072" s="157">
        <v>2012</v>
      </c>
      <c r="J2072" s="157" t="s">
        <v>6</v>
      </c>
    </row>
    <row r="2073" spans="1:10">
      <c r="A2073" s="166" t="str">
        <f t="shared" si="152"/>
        <v>Zambia, Environment</v>
      </c>
      <c r="B2073" s="154" t="str">
        <f t="shared" si="153"/>
        <v>ZM</v>
      </c>
      <c r="C2073" s="154" t="str">
        <f t="shared" si="153"/>
        <v>894</v>
      </c>
      <c r="D2073" s="155" t="str">
        <f t="shared" si="153"/>
        <v>Zambia</v>
      </c>
      <c r="E2073" s="154" t="s">
        <v>652</v>
      </c>
      <c r="F2073" s="157">
        <v>128</v>
      </c>
      <c r="G2073" s="157" t="s">
        <v>1310</v>
      </c>
      <c r="H2073" s="157">
        <v>56</v>
      </c>
      <c r="I2073" s="157">
        <v>2012</v>
      </c>
      <c r="J2073" s="157" t="s">
        <v>5</v>
      </c>
    </row>
    <row r="2074" spans="1:10">
      <c r="A2074" s="166" t="str">
        <f t="shared" si="152"/>
        <v>Gabon, Environment</v>
      </c>
      <c r="B2074" s="154" t="str">
        <f t="shared" si="153"/>
        <v>GA</v>
      </c>
      <c r="C2074" s="154" t="str">
        <f t="shared" si="153"/>
        <v>266</v>
      </c>
      <c r="D2074" s="155" t="str">
        <f t="shared" si="153"/>
        <v>Gabon</v>
      </c>
      <c r="E2074" s="154" t="s">
        <v>652</v>
      </c>
      <c r="F2074" s="157">
        <v>148</v>
      </c>
      <c r="G2074" s="157" t="s">
        <v>1310</v>
      </c>
      <c r="H2074" s="157">
        <v>58</v>
      </c>
      <c r="I2074" s="157">
        <v>2012</v>
      </c>
      <c r="J2074" s="157" t="s">
        <v>5</v>
      </c>
    </row>
    <row r="2075" spans="1:10">
      <c r="A2075" s="166" t="str">
        <f t="shared" si="152"/>
        <v>Marshall Islands, Environment</v>
      </c>
      <c r="B2075" s="154" t="str">
        <f t="shared" si="153"/>
        <v>MH</v>
      </c>
      <c r="C2075" s="154" t="str">
        <f t="shared" si="153"/>
        <v>584</v>
      </c>
      <c r="D2075" s="155" t="str">
        <f t="shared" si="153"/>
        <v>Marshall Islands</v>
      </c>
      <c r="E2075" s="154" t="s">
        <v>652</v>
      </c>
      <c r="F2075" s="157">
        <v>81</v>
      </c>
      <c r="G2075" s="157" t="s">
        <v>1310</v>
      </c>
      <c r="H2075" s="157">
        <v>50</v>
      </c>
      <c r="I2075" s="157">
        <v>2012</v>
      </c>
      <c r="J2075" s="157" t="s">
        <v>6</v>
      </c>
    </row>
    <row r="2076" spans="1:10">
      <c r="A2076" s="166" t="str">
        <f t="shared" si="152"/>
        <v>Guatemala, Environment</v>
      </c>
      <c r="B2076" s="154" t="str">
        <f t="shared" si="153"/>
        <v>GT</v>
      </c>
      <c r="C2076" s="154" t="str">
        <f t="shared" si="153"/>
        <v>320</v>
      </c>
      <c r="D2076" s="155" t="str">
        <f t="shared" si="153"/>
        <v>Guatemala</v>
      </c>
      <c r="E2076" s="154" t="s">
        <v>652</v>
      </c>
      <c r="F2076" s="157">
        <v>97</v>
      </c>
      <c r="G2076" s="157" t="s">
        <v>1310</v>
      </c>
      <c r="H2076" s="157">
        <v>52</v>
      </c>
      <c r="I2076" s="157">
        <v>2012</v>
      </c>
      <c r="J2076" s="157" t="s">
        <v>5</v>
      </c>
    </row>
    <row r="2077" spans="1:10">
      <c r="A2077" s="166" t="str">
        <f t="shared" si="152"/>
        <v>Morocco, Environment</v>
      </c>
      <c r="B2077" s="154" t="str">
        <f t="shared" ref="B2077:D2092" si="154">B1877</f>
        <v>MA</v>
      </c>
      <c r="C2077" s="154" t="str">
        <f t="shared" si="154"/>
        <v>504</v>
      </c>
      <c r="D2077" s="155" t="str">
        <f t="shared" si="154"/>
        <v>Morocco</v>
      </c>
      <c r="E2077" s="154" t="s">
        <v>652</v>
      </c>
      <c r="F2077" s="157">
        <v>48</v>
      </c>
      <c r="G2077" s="157" t="s">
        <v>1310</v>
      </c>
      <c r="H2077" s="157">
        <v>46</v>
      </c>
      <c r="I2077" s="157">
        <v>2012</v>
      </c>
      <c r="J2077" s="157" t="s">
        <v>5</v>
      </c>
    </row>
    <row r="2078" spans="1:10">
      <c r="A2078" s="166" t="str">
        <f t="shared" si="152"/>
        <v>Iran (Islamic Republic of), Environment</v>
      </c>
      <c r="B2078" s="154" t="str">
        <f t="shared" si="154"/>
        <v>IR</v>
      </c>
      <c r="C2078" s="154" t="str">
        <f t="shared" si="154"/>
        <v>364</v>
      </c>
      <c r="D2078" s="155" t="str">
        <f t="shared" si="154"/>
        <v>Iran (Islamic Republic of)</v>
      </c>
      <c r="E2078" s="154" t="s">
        <v>652</v>
      </c>
      <c r="F2078" s="157">
        <v>21</v>
      </c>
      <c r="G2078" s="157" t="s">
        <v>1310</v>
      </c>
      <c r="H2078" s="157">
        <v>43</v>
      </c>
      <c r="I2078" s="157">
        <v>2012</v>
      </c>
      <c r="J2078" s="157" t="s">
        <v>5</v>
      </c>
    </row>
    <row r="2079" spans="1:10">
      <c r="A2079" s="166" t="str">
        <f t="shared" si="152"/>
        <v>Guyana, Environment</v>
      </c>
      <c r="B2079" s="154" t="str">
        <f t="shared" si="154"/>
        <v>GY</v>
      </c>
      <c r="C2079" s="154" t="str">
        <f t="shared" si="154"/>
        <v>328</v>
      </c>
      <c r="D2079" s="155" t="str">
        <f t="shared" si="154"/>
        <v>Guyana</v>
      </c>
      <c r="E2079" s="154" t="s">
        <v>652</v>
      </c>
      <c r="F2079" s="157">
        <v>81</v>
      </c>
      <c r="G2079" s="157" t="s">
        <v>1310</v>
      </c>
      <c r="H2079" s="157">
        <v>50</v>
      </c>
      <c r="I2079" s="157">
        <v>2012</v>
      </c>
      <c r="J2079" s="157" t="s">
        <v>6</v>
      </c>
    </row>
    <row r="2080" spans="1:10">
      <c r="A2080" s="166" t="str">
        <f t="shared" si="152"/>
        <v>Vanuatu, Environment</v>
      </c>
      <c r="B2080" s="154" t="str">
        <f t="shared" si="154"/>
        <v>VU</v>
      </c>
      <c r="C2080" s="154" t="str">
        <f t="shared" si="154"/>
        <v>548</v>
      </c>
      <c r="D2080" s="155" t="str">
        <f t="shared" si="154"/>
        <v>Vanuatu</v>
      </c>
      <c r="E2080" s="154" t="s">
        <v>652</v>
      </c>
      <c r="F2080" s="157">
        <v>81</v>
      </c>
      <c r="G2080" s="157" t="s">
        <v>1310</v>
      </c>
      <c r="H2080" s="157">
        <v>50</v>
      </c>
      <c r="I2080" s="157">
        <v>2012</v>
      </c>
      <c r="J2080" s="157" t="s">
        <v>6</v>
      </c>
    </row>
    <row r="2081" spans="1:10">
      <c r="A2081" s="166" t="str">
        <f t="shared" si="152"/>
        <v>Mongolia, Environment</v>
      </c>
      <c r="B2081" s="154" t="str">
        <f t="shared" si="154"/>
        <v>MN</v>
      </c>
      <c r="C2081" s="154" t="str">
        <f t="shared" si="154"/>
        <v>496</v>
      </c>
      <c r="D2081" s="155" t="str">
        <f t="shared" si="154"/>
        <v>Mongolia</v>
      </c>
      <c r="E2081" s="154" t="s">
        <v>652</v>
      </c>
      <c r="F2081" s="157">
        <v>41</v>
      </c>
      <c r="G2081" s="157" t="s">
        <v>1310</v>
      </c>
      <c r="H2081" s="157">
        <v>45</v>
      </c>
      <c r="I2081" s="157">
        <v>2012</v>
      </c>
      <c r="J2081" s="157" t="s">
        <v>5</v>
      </c>
    </row>
    <row r="2082" spans="1:10">
      <c r="A2082" s="166" t="str">
        <f t="shared" si="152"/>
        <v>Egypt, Environment</v>
      </c>
      <c r="B2082" s="154" t="str">
        <f t="shared" si="154"/>
        <v>EG</v>
      </c>
      <c r="C2082" s="154" t="str">
        <f t="shared" si="154"/>
        <v>818</v>
      </c>
      <c r="D2082" s="155" t="str">
        <f t="shared" si="154"/>
        <v>Egypt</v>
      </c>
      <c r="E2082" s="154" t="s">
        <v>652</v>
      </c>
      <c r="F2082" s="157">
        <v>120</v>
      </c>
      <c r="G2082" s="157" t="s">
        <v>1310</v>
      </c>
      <c r="H2082" s="157">
        <v>55</v>
      </c>
      <c r="I2082" s="157">
        <v>2012</v>
      </c>
      <c r="J2082" s="157" t="s">
        <v>5</v>
      </c>
    </row>
    <row r="2083" spans="1:10">
      <c r="A2083" s="166" t="str">
        <f t="shared" si="152"/>
        <v>Tuvalu, Environment</v>
      </c>
      <c r="B2083" s="154" t="str">
        <f t="shared" si="154"/>
        <v>TV</v>
      </c>
      <c r="C2083" s="154" t="str">
        <f t="shared" si="154"/>
        <v>798</v>
      </c>
      <c r="D2083" s="155" t="str">
        <f t="shared" si="154"/>
        <v>Tuvalu</v>
      </c>
      <c r="E2083" s="154" t="s">
        <v>652</v>
      </c>
      <c r="F2083" s="157">
        <v>88</v>
      </c>
      <c r="G2083" s="157" t="s">
        <v>1310</v>
      </c>
      <c r="H2083" s="157">
        <v>51</v>
      </c>
      <c r="I2083" s="157">
        <v>2012</v>
      </c>
      <c r="J2083" s="157" t="s">
        <v>6</v>
      </c>
    </row>
    <row r="2084" spans="1:10">
      <c r="A2084" s="166" t="str">
        <f t="shared" si="152"/>
        <v>Belize, Environment</v>
      </c>
      <c r="B2084" s="154" t="str">
        <f t="shared" si="154"/>
        <v>BZ</v>
      </c>
      <c r="C2084" s="154" t="str">
        <f t="shared" si="154"/>
        <v>084</v>
      </c>
      <c r="D2084" s="155" t="str">
        <f t="shared" si="154"/>
        <v>Belize</v>
      </c>
      <c r="E2084" s="154" t="s">
        <v>652</v>
      </c>
      <c r="F2084" s="157">
        <v>97</v>
      </c>
      <c r="G2084" s="157" t="s">
        <v>1310</v>
      </c>
      <c r="H2084" s="157">
        <v>52</v>
      </c>
      <c r="I2084" s="157">
        <v>2012</v>
      </c>
      <c r="J2084" s="157" t="s">
        <v>6</v>
      </c>
    </row>
    <row r="2085" spans="1:10">
      <c r="A2085" s="166" t="str">
        <f t="shared" si="152"/>
        <v>El Salvador, Environment</v>
      </c>
      <c r="B2085" s="154" t="str">
        <f t="shared" si="154"/>
        <v>SV</v>
      </c>
      <c r="C2085" s="154" t="str">
        <f t="shared" si="154"/>
        <v>222</v>
      </c>
      <c r="D2085" s="155" t="str">
        <f t="shared" si="154"/>
        <v>El Salvador</v>
      </c>
      <c r="E2085" s="154" t="s">
        <v>652</v>
      </c>
      <c r="F2085" s="157">
        <v>97</v>
      </c>
      <c r="G2085" s="157" t="s">
        <v>1310</v>
      </c>
      <c r="H2085" s="157">
        <v>52</v>
      </c>
      <c r="I2085" s="157">
        <v>2012</v>
      </c>
      <c r="J2085" s="157" t="s">
        <v>5</v>
      </c>
    </row>
    <row r="2086" spans="1:10">
      <c r="A2086" s="166" t="str">
        <f t="shared" si="152"/>
        <v>Tunisia, Environment</v>
      </c>
      <c r="B2086" s="154" t="str">
        <f t="shared" si="154"/>
        <v>TN</v>
      </c>
      <c r="C2086" s="154" t="str">
        <f t="shared" si="154"/>
        <v>788</v>
      </c>
      <c r="D2086" s="155" t="str">
        <f t="shared" si="154"/>
        <v>Tunisia</v>
      </c>
      <c r="E2086" s="154" t="s">
        <v>652</v>
      </c>
      <c r="F2086" s="157">
        <v>54</v>
      </c>
      <c r="G2086" s="157" t="s">
        <v>1310</v>
      </c>
      <c r="H2086" s="157">
        <v>47</v>
      </c>
      <c r="I2086" s="157">
        <v>2012</v>
      </c>
      <c r="J2086" s="157" t="s">
        <v>5</v>
      </c>
    </row>
    <row r="2087" spans="1:10">
      <c r="A2087" s="166" t="str">
        <f t="shared" si="152"/>
        <v>Ghana, Environment</v>
      </c>
      <c r="B2087" s="154" t="str">
        <f t="shared" si="154"/>
        <v>GH</v>
      </c>
      <c r="C2087" s="154" t="str">
        <f t="shared" si="154"/>
        <v>288</v>
      </c>
      <c r="D2087" s="155" t="str">
        <f t="shared" si="154"/>
        <v>Ghana</v>
      </c>
      <c r="E2087" s="154" t="s">
        <v>652</v>
      </c>
      <c r="F2087" s="157">
        <v>68</v>
      </c>
      <c r="G2087" s="157" t="s">
        <v>1310</v>
      </c>
      <c r="H2087" s="157">
        <v>48</v>
      </c>
      <c r="I2087" s="157">
        <v>2012</v>
      </c>
      <c r="J2087" s="157" t="s">
        <v>5</v>
      </c>
    </row>
    <row r="2088" spans="1:10">
      <c r="A2088" s="166" t="str">
        <f t="shared" si="152"/>
        <v>Azerbaijan, Environment</v>
      </c>
      <c r="B2088" s="154" t="str">
        <f t="shared" si="154"/>
        <v>AZ</v>
      </c>
      <c r="C2088" s="154" t="str">
        <f t="shared" si="154"/>
        <v>031</v>
      </c>
      <c r="D2088" s="155" t="str">
        <f t="shared" si="154"/>
        <v>Azerbaijan</v>
      </c>
      <c r="E2088" s="154" t="s">
        <v>652</v>
      </c>
      <c r="F2088" s="157">
        <v>21</v>
      </c>
      <c r="G2088" s="157" t="s">
        <v>1310</v>
      </c>
      <c r="H2088" s="157">
        <v>43</v>
      </c>
      <c r="I2088" s="157">
        <v>2012</v>
      </c>
      <c r="J2088" s="157" t="s">
        <v>5</v>
      </c>
    </row>
    <row r="2089" spans="1:10">
      <c r="A2089" s="166" t="str">
        <f t="shared" si="152"/>
        <v>Maldives, Environment</v>
      </c>
      <c r="B2089" s="154" t="str">
        <f t="shared" si="154"/>
        <v>MV</v>
      </c>
      <c r="C2089" s="154" t="str">
        <f t="shared" si="154"/>
        <v>462</v>
      </c>
      <c r="D2089" s="155" t="str">
        <f t="shared" si="154"/>
        <v>Maldives</v>
      </c>
      <c r="E2089" s="154" t="s">
        <v>652</v>
      </c>
      <c r="F2089" s="157">
        <v>97</v>
      </c>
      <c r="G2089" s="157" t="s">
        <v>1310</v>
      </c>
      <c r="H2089" s="157">
        <v>52</v>
      </c>
      <c r="I2089" s="157">
        <v>2012</v>
      </c>
      <c r="J2089" s="157" t="s">
        <v>6</v>
      </c>
    </row>
    <row r="2090" spans="1:10">
      <c r="A2090" s="166" t="str">
        <f t="shared" si="152"/>
        <v>Paraguay, Environment</v>
      </c>
      <c r="B2090" s="154" t="str">
        <f t="shared" si="154"/>
        <v>PY</v>
      </c>
      <c r="C2090" s="154" t="str">
        <f t="shared" si="154"/>
        <v>600</v>
      </c>
      <c r="D2090" s="155" t="str">
        <f t="shared" si="154"/>
        <v>Paraguay</v>
      </c>
      <c r="E2090" s="154" t="s">
        <v>652</v>
      </c>
      <c r="F2090" s="157">
        <v>97</v>
      </c>
      <c r="G2090" s="157" t="s">
        <v>1310</v>
      </c>
      <c r="H2090" s="157">
        <v>52</v>
      </c>
      <c r="I2090" s="157">
        <v>2012</v>
      </c>
      <c r="J2090" s="157" t="s">
        <v>5</v>
      </c>
    </row>
    <row r="2091" spans="1:10">
      <c r="A2091" s="166" t="str">
        <f t="shared" si="152"/>
        <v>Bosnia and Herzegovina, Environment</v>
      </c>
      <c r="B2091" s="154" t="str">
        <f t="shared" si="154"/>
        <v>BA</v>
      </c>
      <c r="C2091" s="154" t="str">
        <f t="shared" si="154"/>
        <v>070</v>
      </c>
      <c r="D2091" s="155" t="str">
        <f t="shared" si="154"/>
        <v>Bosnia and Herzegovina</v>
      </c>
      <c r="E2091" s="154" t="s">
        <v>652</v>
      </c>
      <c r="F2091" s="157">
        <v>9</v>
      </c>
      <c r="G2091" s="157" t="s">
        <v>1310</v>
      </c>
      <c r="H2091" s="157">
        <v>37</v>
      </c>
      <c r="I2091" s="157">
        <v>2012</v>
      </c>
      <c r="J2091" s="157" t="s">
        <v>5</v>
      </c>
    </row>
    <row r="2092" spans="1:10">
      <c r="A2092" s="166" t="str">
        <f t="shared" si="152"/>
        <v>Jordan, Environment</v>
      </c>
      <c r="B2092" s="154" t="str">
        <f t="shared" si="154"/>
        <v>JO</v>
      </c>
      <c r="C2092" s="154" t="str">
        <f t="shared" si="154"/>
        <v>400</v>
      </c>
      <c r="D2092" s="155" t="str">
        <f t="shared" si="154"/>
        <v>Jordan</v>
      </c>
      <c r="E2092" s="154" t="s">
        <v>652</v>
      </c>
      <c r="F2092" s="157">
        <v>19</v>
      </c>
      <c r="G2092" s="157" t="s">
        <v>1310</v>
      </c>
      <c r="H2092" s="157">
        <v>42</v>
      </c>
      <c r="I2092" s="157">
        <v>2012</v>
      </c>
      <c r="J2092" s="157" t="s">
        <v>5</v>
      </c>
    </row>
    <row r="2093" spans="1:10">
      <c r="A2093" s="166" t="str">
        <f t="shared" si="152"/>
        <v>Libya, Environment</v>
      </c>
      <c r="B2093" s="154" t="str">
        <f t="shared" ref="B2093:D2108" si="155">B1893</f>
        <v>LY</v>
      </c>
      <c r="C2093" s="154" t="str">
        <f t="shared" si="155"/>
        <v>434</v>
      </c>
      <c r="D2093" s="155" t="str">
        <f t="shared" si="155"/>
        <v>Libya</v>
      </c>
      <c r="E2093" s="154" t="s">
        <v>652</v>
      </c>
      <c r="F2093" s="157">
        <v>10</v>
      </c>
      <c r="G2093" s="157" t="s">
        <v>1310</v>
      </c>
      <c r="H2093" s="157">
        <v>38</v>
      </c>
      <c r="I2093" s="157">
        <v>2012</v>
      </c>
      <c r="J2093" s="157" t="s">
        <v>5</v>
      </c>
    </row>
    <row r="2094" spans="1:10">
      <c r="A2094" s="166" t="str">
        <f t="shared" si="152"/>
        <v>Cape Verde, Environment</v>
      </c>
      <c r="B2094" s="154" t="str">
        <f t="shared" si="155"/>
        <v>CV</v>
      </c>
      <c r="C2094" s="154" t="str">
        <f t="shared" si="155"/>
        <v>132</v>
      </c>
      <c r="D2094" s="155" t="str">
        <f t="shared" si="155"/>
        <v>Cape Verde</v>
      </c>
      <c r="E2094" s="154" t="s">
        <v>652</v>
      </c>
      <c r="F2094" s="157">
        <v>88</v>
      </c>
      <c r="G2094" s="157" t="s">
        <v>1310</v>
      </c>
      <c r="H2094" s="157">
        <v>51</v>
      </c>
      <c r="I2094" s="157">
        <v>2012</v>
      </c>
      <c r="J2094" s="157" t="s">
        <v>6</v>
      </c>
    </row>
    <row r="2095" spans="1:10">
      <c r="A2095" s="166" t="str">
        <f t="shared" si="152"/>
        <v>Turkey, Environment</v>
      </c>
      <c r="B2095" s="154" t="str">
        <f t="shared" si="155"/>
        <v>TR</v>
      </c>
      <c r="C2095" s="154" t="str">
        <f t="shared" si="155"/>
        <v>792</v>
      </c>
      <c r="D2095" s="155" t="str">
        <f t="shared" si="155"/>
        <v>Turkey</v>
      </c>
      <c r="E2095" s="154" t="s">
        <v>652</v>
      </c>
      <c r="F2095" s="157">
        <v>41</v>
      </c>
      <c r="G2095" s="157" t="s">
        <v>1310</v>
      </c>
      <c r="H2095" s="157">
        <v>45</v>
      </c>
      <c r="I2095" s="157">
        <v>2012</v>
      </c>
      <c r="J2095" s="157" t="s">
        <v>5</v>
      </c>
    </row>
    <row r="2096" spans="1:10">
      <c r="A2096" s="166" t="str">
        <f t="shared" si="152"/>
        <v>Fiji, Environment</v>
      </c>
      <c r="B2096" s="154" t="str">
        <f t="shared" si="155"/>
        <v>FJ</v>
      </c>
      <c r="C2096" s="154" t="str">
        <f t="shared" si="155"/>
        <v>242</v>
      </c>
      <c r="D2096" s="155" t="str">
        <f t="shared" si="155"/>
        <v>Fiji</v>
      </c>
      <c r="E2096" s="154" t="s">
        <v>652</v>
      </c>
      <c r="F2096" s="157">
        <v>88</v>
      </c>
      <c r="G2096" s="157" t="s">
        <v>1310</v>
      </c>
      <c r="H2096" s="157">
        <v>51</v>
      </c>
      <c r="I2096" s="157">
        <v>2012</v>
      </c>
      <c r="J2096" s="157" t="s">
        <v>6</v>
      </c>
    </row>
    <row r="2097" spans="1:10">
      <c r="A2097" s="166" t="str">
        <f t="shared" si="152"/>
        <v>Indonesia, Environment</v>
      </c>
      <c r="B2097" s="154" t="str">
        <f t="shared" si="155"/>
        <v>ID</v>
      </c>
      <c r="C2097" s="154" t="str">
        <f t="shared" si="155"/>
        <v>360</v>
      </c>
      <c r="D2097" s="155" t="str">
        <f t="shared" si="155"/>
        <v>Indonesia</v>
      </c>
      <c r="E2097" s="154" t="s">
        <v>652</v>
      </c>
      <c r="F2097" s="157">
        <v>97</v>
      </c>
      <c r="G2097" s="157" t="s">
        <v>1310</v>
      </c>
      <c r="H2097" s="157">
        <v>52</v>
      </c>
      <c r="I2097" s="157">
        <v>2012</v>
      </c>
      <c r="J2097" s="157" t="s">
        <v>5</v>
      </c>
    </row>
    <row r="2098" spans="1:10">
      <c r="A2098" s="166" t="str">
        <f t="shared" si="152"/>
        <v>Dominican Republic, Environment</v>
      </c>
      <c r="B2098" s="154" t="str">
        <f t="shared" si="155"/>
        <v>DO</v>
      </c>
      <c r="C2098" s="154" t="str">
        <f t="shared" si="155"/>
        <v>214</v>
      </c>
      <c r="D2098" s="155" t="str">
        <f t="shared" si="155"/>
        <v>Dominican Republic</v>
      </c>
      <c r="E2098" s="154" t="s">
        <v>652</v>
      </c>
      <c r="F2098" s="157">
        <v>97</v>
      </c>
      <c r="G2098" s="157" t="s">
        <v>1310</v>
      </c>
      <c r="H2098" s="157">
        <v>52</v>
      </c>
      <c r="I2098" s="157">
        <v>2012</v>
      </c>
      <c r="J2098" s="157" t="s">
        <v>5</v>
      </c>
    </row>
    <row r="2099" spans="1:10">
      <c r="A2099" s="166" t="str">
        <f t="shared" si="152"/>
        <v>China, Environment</v>
      </c>
      <c r="B2099" s="154" t="str">
        <f t="shared" si="155"/>
        <v>CN</v>
      </c>
      <c r="C2099" s="154">
        <f t="shared" si="155"/>
        <v>156</v>
      </c>
      <c r="D2099" s="155" t="str">
        <f t="shared" si="155"/>
        <v>China</v>
      </c>
      <c r="E2099" s="154" t="s">
        <v>652</v>
      </c>
      <c r="F2099" s="157">
        <v>19</v>
      </c>
      <c r="G2099" s="157" t="s">
        <v>1310</v>
      </c>
      <c r="H2099" s="157">
        <v>42</v>
      </c>
      <c r="I2099" s="157">
        <v>2012</v>
      </c>
      <c r="J2099" s="157" t="s">
        <v>5</v>
      </c>
    </row>
    <row r="2100" spans="1:10">
      <c r="A2100" s="166" t="str">
        <f t="shared" si="152"/>
        <v>Namibia, Environment</v>
      </c>
      <c r="B2100" s="154" t="str">
        <f t="shared" si="155"/>
        <v>NA</v>
      </c>
      <c r="C2100" s="154" t="str">
        <f t="shared" si="155"/>
        <v>516</v>
      </c>
      <c r="D2100" s="155" t="str">
        <f t="shared" si="155"/>
        <v>Namibia</v>
      </c>
      <c r="E2100" s="154" t="s">
        <v>652</v>
      </c>
      <c r="F2100" s="157">
        <v>88</v>
      </c>
      <c r="G2100" s="157" t="s">
        <v>1310</v>
      </c>
      <c r="H2100" s="157">
        <v>51</v>
      </c>
      <c r="I2100" s="157">
        <v>2012</v>
      </c>
      <c r="J2100" s="157" t="s">
        <v>5</v>
      </c>
    </row>
    <row r="2101" spans="1:10">
      <c r="A2101" s="166" t="str">
        <f t="shared" si="152"/>
        <v>Ecuador, Environment</v>
      </c>
      <c r="B2101" s="154" t="str">
        <f t="shared" si="155"/>
        <v>EC</v>
      </c>
      <c r="C2101" s="154" t="str">
        <f t="shared" si="155"/>
        <v>218</v>
      </c>
      <c r="D2101" s="155" t="str">
        <f t="shared" si="155"/>
        <v>Ecuador</v>
      </c>
      <c r="E2101" s="154" t="s">
        <v>652</v>
      </c>
      <c r="F2101" s="157">
        <v>166</v>
      </c>
      <c r="G2101" s="157" t="s">
        <v>1310</v>
      </c>
      <c r="H2101" s="157">
        <v>61</v>
      </c>
      <c r="I2101" s="157">
        <v>2012</v>
      </c>
      <c r="J2101" s="157" t="s">
        <v>5</v>
      </c>
    </row>
    <row r="2102" spans="1:10">
      <c r="A2102" s="166" t="str">
        <f t="shared" si="152"/>
        <v>Venezuela (Bolivarian Republic of), Environment</v>
      </c>
      <c r="B2102" s="154" t="str">
        <f t="shared" si="155"/>
        <v>VE</v>
      </c>
      <c r="C2102" s="154" t="str">
        <f t="shared" si="155"/>
        <v>862</v>
      </c>
      <c r="D2102" s="155" t="str">
        <f t="shared" si="155"/>
        <v>Venezuela (Bolivarian Republic of)</v>
      </c>
      <c r="E2102" s="154" t="s">
        <v>652</v>
      </c>
      <c r="F2102" s="157">
        <v>128</v>
      </c>
      <c r="G2102" s="157" t="s">
        <v>1310</v>
      </c>
      <c r="H2102" s="157">
        <v>56</v>
      </c>
      <c r="I2102" s="157">
        <v>2012</v>
      </c>
      <c r="J2102" s="157" t="s">
        <v>5</v>
      </c>
    </row>
    <row r="2103" spans="1:10">
      <c r="A2103" s="166" t="str">
        <f t="shared" si="152"/>
        <v>The former Yugoslav Republic of Macedonia, Environment</v>
      </c>
      <c r="B2103" s="154" t="str">
        <f t="shared" si="155"/>
        <v>MK</v>
      </c>
      <c r="C2103" s="154" t="str">
        <f t="shared" si="155"/>
        <v>807</v>
      </c>
      <c r="D2103" s="155" t="str">
        <f t="shared" si="155"/>
        <v>The former Yugoslav Republic of Macedonia</v>
      </c>
      <c r="E2103" s="154" t="s">
        <v>652</v>
      </c>
      <c r="F2103" s="157">
        <v>54</v>
      </c>
      <c r="G2103" s="157" t="s">
        <v>1310</v>
      </c>
      <c r="H2103" s="157">
        <v>47</v>
      </c>
      <c r="I2103" s="157">
        <v>2012</v>
      </c>
      <c r="J2103" s="157" t="s">
        <v>5</v>
      </c>
    </row>
    <row r="2104" spans="1:10">
      <c r="A2104" s="166" t="str">
        <f t="shared" si="152"/>
        <v>Lebanon, Environment</v>
      </c>
      <c r="B2104" s="154" t="str">
        <f t="shared" si="155"/>
        <v>LB</v>
      </c>
      <c r="C2104" s="154" t="str">
        <f t="shared" si="155"/>
        <v>422</v>
      </c>
      <c r="D2104" s="155" t="str">
        <f t="shared" si="155"/>
        <v>Lebanon</v>
      </c>
      <c r="E2104" s="154" t="s">
        <v>652</v>
      </c>
      <c r="F2104" s="157">
        <v>54</v>
      </c>
      <c r="G2104" s="157" t="s">
        <v>1310</v>
      </c>
      <c r="H2104" s="157">
        <v>47</v>
      </c>
      <c r="I2104" s="157">
        <v>2012</v>
      </c>
      <c r="J2104" s="157" t="s">
        <v>5</v>
      </c>
    </row>
    <row r="2105" spans="1:10">
      <c r="A2105" s="166" t="str">
        <f t="shared" si="152"/>
        <v>Albania, Environment</v>
      </c>
      <c r="B2105" s="154" t="str">
        <f t="shared" si="155"/>
        <v>AL</v>
      </c>
      <c r="C2105" s="154" t="str">
        <f t="shared" si="155"/>
        <v>008</v>
      </c>
      <c r="D2105" s="155" t="str">
        <f t="shared" si="155"/>
        <v>Albania</v>
      </c>
      <c r="E2105" s="154" t="s">
        <v>652</v>
      </c>
      <c r="F2105" s="157">
        <v>184</v>
      </c>
      <c r="G2105" s="157" t="s">
        <v>1310</v>
      </c>
      <c r="H2105" s="157">
        <v>66</v>
      </c>
      <c r="I2105" s="157">
        <v>2012</v>
      </c>
      <c r="J2105" s="157" t="s">
        <v>5</v>
      </c>
    </row>
    <row r="2106" spans="1:10">
      <c r="A2106" s="166" t="str">
        <f t="shared" si="152"/>
        <v>Suriname, Environment</v>
      </c>
      <c r="B2106" s="154" t="str">
        <f t="shared" si="155"/>
        <v>SR</v>
      </c>
      <c r="C2106" s="154" t="str">
        <f t="shared" si="155"/>
        <v>740</v>
      </c>
      <c r="D2106" s="155" t="str">
        <f t="shared" si="155"/>
        <v>Suriname</v>
      </c>
      <c r="E2106" s="154" t="s">
        <v>652</v>
      </c>
      <c r="F2106" s="157">
        <v>111</v>
      </c>
      <c r="G2106" s="157" t="s">
        <v>1310</v>
      </c>
      <c r="H2106" s="157">
        <v>54</v>
      </c>
      <c r="I2106" s="157">
        <v>2012</v>
      </c>
      <c r="J2106" s="157" t="s">
        <v>6</v>
      </c>
    </row>
    <row r="2107" spans="1:10">
      <c r="A2107" s="166" t="str">
        <f t="shared" si="152"/>
        <v>Russian Federation, Environment</v>
      </c>
      <c r="B2107" s="154" t="str">
        <f t="shared" si="155"/>
        <v>RU</v>
      </c>
      <c r="C2107" s="154" t="str">
        <f t="shared" si="155"/>
        <v>643</v>
      </c>
      <c r="D2107" s="155" t="str">
        <f t="shared" si="155"/>
        <v>Russian Federation</v>
      </c>
      <c r="E2107" s="154" t="s">
        <v>652</v>
      </c>
      <c r="F2107" s="157">
        <v>41</v>
      </c>
      <c r="G2107" s="157" t="s">
        <v>1310</v>
      </c>
      <c r="H2107" s="157">
        <v>45</v>
      </c>
      <c r="I2107" s="157">
        <v>2012</v>
      </c>
      <c r="J2107" s="157" t="s">
        <v>5</v>
      </c>
    </row>
    <row r="2108" spans="1:10">
      <c r="A2108" s="166" t="str">
        <f t="shared" si="152"/>
        <v>Cuba, Environment</v>
      </c>
      <c r="B2108" s="154" t="str">
        <f t="shared" si="155"/>
        <v>CU</v>
      </c>
      <c r="C2108" s="154" t="str">
        <f t="shared" si="155"/>
        <v>192</v>
      </c>
      <c r="D2108" s="155" t="str">
        <f t="shared" si="155"/>
        <v>Cuba</v>
      </c>
      <c r="E2108" s="154" t="s">
        <v>652</v>
      </c>
      <c r="F2108" s="157">
        <v>128</v>
      </c>
      <c r="G2108" s="157" t="s">
        <v>1310</v>
      </c>
      <c r="H2108" s="157">
        <v>56</v>
      </c>
      <c r="I2108" s="157">
        <v>2012</v>
      </c>
      <c r="J2108" s="157" t="s">
        <v>5</v>
      </c>
    </row>
    <row r="2109" spans="1:10">
      <c r="A2109" s="166" t="str">
        <f t="shared" si="152"/>
        <v>Republic of Moldova, Environment</v>
      </c>
      <c r="B2109" s="154" t="str">
        <f t="shared" ref="B2109:D2124" si="156">B1909</f>
        <v>MD</v>
      </c>
      <c r="C2109" s="154" t="str">
        <f t="shared" si="156"/>
        <v>498</v>
      </c>
      <c r="D2109" s="155" t="str">
        <f t="shared" si="156"/>
        <v>Republic of Moldova</v>
      </c>
      <c r="E2109" s="154" t="s">
        <v>652</v>
      </c>
      <c r="F2109" s="157">
        <v>41</v>
      </c>
      <c r="G2109" s="157" t="s">
        <v>1310</v>
      </c>
      <c r="H2109" s="157">
        <v>45</v>
      </c>
      <c r="I2109" s="157">
        <v>2012</v>
      </c>
      <c r="J2109" s="157" t="s">
        <v>5</v>
      </c>
    </row>
    <row r="2110" spans="1:10">
      <c r="A2110" s="166" t="str">
        <f t="shared" si="152"/>
        <v>Tonga, Environment</v>
      </c>
      <c r="B2110" s="154" t="str">
        <f t="shared" si="156"/>
        <v>TO</v>
      </c>
      <c r="C2110" s="154" t="str">
        <f t="shared" si="156"/>
        <v>776</v>
      </c>
      <c r="D2110" s="155" t="str">
        <f t="shared" si="156"/>
        <v>Tonga</v>
      </c>
      <c r="E2110" s="154" t="s">
        <v>652</v>
      </c>
      <c r="F2110" s="157">
        <v>88</v>
      </c>
      <c r="G2110" s="157" t="s">
        <v>1310</v>
      </c>
      <c r="H2110" s="157">
        <v>51</v>
      </c>
      <c r="I2110" s="157">
        <v>2012</v>
      </c>
      <c r="J2110" s="157" t="s">
        <v>6</v>
      </c>
    </row>
    <row r="2111" spans="1:10">
      <c r="A2111" s="166" t="str">
        <f t="shared" si="152"/>
        <v>Botswana, Environment</v>
      </c>
      <c r="B2111" s="154" t="str">
        <f t="shared" si="156"/>
        <v>BW</v>
      </c>
      <c r="C2111" s="154" t="str">
        <f t="shared" si="156"/>
        <v>072</v>
      </c>
      <c r="D2111" s="155" t="str">
        <f t="shared" si="156"/>
        <v>Botswana</v>
      </c>
      <c r="E2111" s="154" t="s">
        <v>652</v>
      </c>
      <c r="F2111" s="157">
        <v>111</v>
      </c>
      <c r="G2111" s="157" t="s">
        <v>1310</v>
      </c>
      <c r="H2111" s="157">
        <v>54</v>
      </c>
      <c r="I2111" s="157">
        <v>2012</v>
      </c>
      <c r="J2111" s="157" t="s">
        <v>5</v>
      </c>
    </row>
    <row r="2112" spans="1:10">
      <c r="A2112" s="166" t="str">
        <f t="shared" si="152"/>
        <v>Samoa, Environment</v>
      </c>
      <c r="B2112" s="154" t="str">
        <f t="shared" si="156"/>
        <v>WS</v>
      </c>
      <c r="C2112" s="154" t="str">
        <f t="shared" si="156"/>
        <v>882</v>
      </c>
      <c r="D2112" s="155" t="str">
        <f t="shared" si="156"/>
        <v>Samoa</v>
      </c>
      <c r="E2112" s="154" t="s">
        <v>652</v>
      </c>
      <c r="F2112" s="157">
        <v>88</v>
      </c>
      <c r="G2112" s="157" t="s">
        <v>1310</v>
      </c>
      <c r="H2112" s="157">
        <v>51</v>
      </c>
      <c r="I2112" s="157">
        <v>2012</v>
      </c>
      <c r="J2112" s="157" t="s">
        <v>6</v>
      </c>
    </row>
    <row r="2113" spans="1:10">
      <c r="A2113" s="166" t="str">
        <f t="shared" si="152"/>
        <v>South Africa, Environment</v>
      </c>
      <c r="B2113" s="154" t="str">
        <f t="shared" si="156"/>
        <v>ZA</v>
      </c>
      <c r="C2113" s="154" t="str">
        <f t="shared" si="156"/>
        <v>710</v>
      </c>
      <c r="D2113" s="155" t="str">
        <f t="shared" si="156"/>
        <v>South Africa</v>
      </c>
      <c r="E2113" s="154" t="s">
        <v>652</v>
      </c>
      <c r="F2113" s="157">
        <v>5</v>
      </c>
      <c r="G2113" s="157" t="s">
        <v>1310</v>
      </c>
      <c r="H2113" s="157">
        <v>35</v>
      </c>
      <c r="I2113" s="157">
        <v>2012</v>
      </c>
      <c r="J2113" s="157" t="s">
        <v>5</v>
      </c>
    </row>
    <row r="2114" spans="1:10">
      <c r="A2114" s="166" t="str">
        <f t="shared" si="152"/>
        <v>Philippines, Environment</v>
      </c>
      <c r="B2114" s="154" t="str">
        <f t="shared" si="156"/>
        <v>PH</v>
      </c>
      <c r="C2114" s="154" t="str">
        <f t="shared" si="156"/>
        <v>608</v>
      </c>
      <c r="D2114" s="155" t="str">
        <f t="shared" si="156"/>
        <v>Philippines</v>
      </c>
      <c r="E2114" s="154" t="s">
        <v>652</v>
      </c>
      <c r="F2114" s="157">
        <v>138</v>
      </c>
      <c r="G2114" s="157" t="s">
        <v>1310</v>
      </c>
      <c r="H2114" s="157">
        <v>57</v>
      </c>
      <c r="I2114" s="157">
        <v>2012</v>
      </c>
      <c r="J2114" s="157" t="s">
        <v>5</v>
      </c>
    </row>
    <row r="2115" spans="1:10">
      <c r="A2115" s="166" t="str">
        <f t="shared" si="152"/>
        <v>Armenia, Environment</v>
      </c>
      <c r="B2115" s="154" t="str">
        <f t="shared" si="156"/>
        <v>AM</v>
      </c>
      <c r="C2115" s="154" t="str">
        <f t="shared" si="156"/>
        <v>051</v>
      </c>
      <c r="D2115" s="155" t="str">
        <f t="shared" si="156"/>
        <v>Armenia</v>
      </c>
      <c r="E2115" s="154" t="s">
        <v>652</v>
      </c>
      <c r="F2115" s="157">
        <v>54</v>
      </c>
      <c r="G2115" s="157" t="s">
        <v>1310</v>
      </c>
      <c r="H2115" s="157">
        <v>47</v>
      </c>
      <c r="I2115" s="157">
        <v>2012</v>
      </c>
      <c r="J2115" s="157" t="s">
        <v>5</v>
      </c>
    </row>
    <row r="2116" spans="1:10">
      <c r="A2116" s="166" t="str">
        <f t="shared" si="152"/>
        <v>Colombia, Environment</v>
      </c>
      <c r="B2116" s="154" t="str">
        <f t="shared" si="156"/>
        <v>CO</v>
      </c>
      <c r="C2116" s="154" t="str">
        <f t="shared" si="156"/>
        <v>170</v>
      </c>
      <c r="D2116" s="155" t="str">
        <f t="shared" si="156"/>
        <v>Colombia</v>
      </c>
      <c r="E2116" s="154" t="s">
        <v>652</v>
      </c>
      <c r="F2116" s="157">
        <v>170</v>
      </c>
      <c r="G2116" s="157" t="s">
        <v>1310</v>
      </c>
      <c r="H2116" s="157">
        <v>62</v>
      </c>
      <c r="I2116" s="157">
        <v>2012</v>
      </c>
      <c r="J2116" s="157" t="s">
        <v>5</v>
      </c>
    </row>
    <row r="2117" spans="1:10">
      <c r="A2117" s="166" t="str">
        <f t="shared" si="152"/>
        <v>Kazakhstan, Environment</v>
      </c>
      <c r="B2117" s="154" t="str">
        <f t="shared" si="156"/>
        <v>KZ</v>
      </c>
      <c r="C2117" s="154" t="str">
        <f t="shared" si="156"/>
        <v>398</v>
      </c>
      <c r="D2117" s="155" t="str">
        <f t="shared" si="156"/>
        <v>Kazakhstan</v>
      </c>
      <c r="E2117" s="154" t="s">
        <v>652</v>
      </c>
      <c r="F2117" s="157">
        <v>4</v>
      </c>
      <c r="G2117" s="157" t="s">
        <v>1310</v>
      </c>
      <c r="H2117" s="157">
        <v>33</v>
      </c>
      <c r="I2117" s="157">
        <v>2012</v>
      </c>
      <c r="J2117" s="157" t="s">
        <v>5</v>
      </c>
    </row>
    <row r="2118" spans="1:10">
      <c r="A2118" s="166" t="str">
        <f t="shared" ref="A2118:A2181" si="157">D2118&amp;", "&amp;E2118</f>
        <v>Ukraine, Environment</v>
      </c>
      <c r="B2118" s="154" t="str">
        <f t="shared" si="156"/>
        <v>UA</v>
      </c>
      <c r="C2118" s="154" t="str">
        <f t="shared" si="156"/>
        <v>804</v>
      </c>
      <c r="D2118" s="155" t="str">
        <f t="shared" si="156"/>
        <v>Ukraine</v>
      </c>
      <c r="E2118" s="154" t="s">
        <v>652</v>
      </c>
      <c r="F2118" s="157">
        <v>48</v>
      </c>
      <c r="G2118" s="157" t="s">
        <v>1310</v>
      </c>
      <c r="H2118" s="157">
        <v>46</v>
      </c>
      <c r="I2118" s="157">
        <v>2012</v>
      </c>
      <c r="J2118" s="157" t="s">
        <v>5</v>
      </c>
    </row>
    <row r="2119" spans="1:10">
      <c r="A2119" s="166" t="str">
        <f t="shared" si="157"/>
        <v>Peru, Environment</v>
      </c>
      <c r="B2119" s="154" t="str">
        <f t="shared" si="156"/>
        <v>PE</v>
      </c>
      <c r="C2119" s="154" t="str">
        <f t="shared" si="156"/>
        <v>604</v>
      </c>
      <c r="D2119" s="155" t="str">
        <f t="shared" si="156"/>
        <v>Peru</v>
      </c>
      <c r="E2119" s="154" t="s">
        <v>652</v>
      </c>
      <c r="F2119" s="157">
        <v>81</v>
      </c>
      <c r="G2119" s="157" t="s">
        <v>1310</v>
      </c>
      <c r="H2119" s="157">
        <v>50</v>
      </c>
      <c r="I2119" s="157">
        <v>2012</v>
      </c>
      <c r="J2119" s="157" t="s">
        <v>5</v>
      </c>
    </row>
    <row r="2120" spans="1:10">
      <c r="A2120" s="166" t="str">
        <f t="shared" si="157"/>
        <v>Jamaica, Environment</v>
      </c>
      <c r="B2120" s="154" t="str">
        <f t="shared" si="156"/>
        <v>JM</v>
      </c>
      <c r="C2120" s="154" t="str">
        <f t="shared" si="156"/>
        <v>388</v>
      </c>
      <c r="D2120" s="155" t="str">
        <f t="shared" si="156"/>
        <v>Jamaica</v>
      </c>
      <c r="E2120" s="154" t="s">
        <v>652</v>
      </c>
      <c r="F2120" s="157">
        <v>111</v>
      </c>
      <c r="G2120" s="157" t="s">
        <v>1310</v>
      </c>
      <c r="H2120" s="157">
        <v>54</v>
      </c>
      <c r="I2120" s="157">
        <v>2012</v>
      </c>
      <c r="J2120" s="157" t="s">
        <v>5</v>
      </c>
    </row>
    <row r="2121" spans="1:10">
      <c r="A2121" s="166" t="str">
        <f t="shared" si="157"/>
        <v>Georgia, Environment</v>
      </c>
      <c r="B2121" s="154" t="str">
        <f t="shared" si="156"/>
        <v>GE</v>
      </c>
      <c r="C2121" s="154" t="str">
        <f t="shared" si="156"/>
        <v>268</v>
      </c>
      <c r="D2121" s="155" t="str">
        <f t="shared" si="156"/>
        <v>Georgia</v>
      </c>
      <c r="E2121" s="154" t="s">
        <v>652</v>
      </c>
      <c r="F2121" s="157">
        <v>138</v>
      </c>
      <c r="G2121" s="157" t="s">
        <v>1310</v>
      </c>
      <c r="H2121" s="157">
        <v>57</v>
      </c>
      <c r="I2121" s="157">
        <v>2012</v>
      </c>
      <c r="J2121" s="157" t="s">
        <v>5</v>
      </c>
    </row>
    <row r="2122" spans="1:10">
      <c r="A2122" s="166" t="str">
        <f t="shared" si="157"/>
        <v>Sri Lanka, Environment</v>
      </c>
      <c r="B2122" s="154" t="str">
        <f t="shared" si="156"/>
        <v>LK</v>
      </c>
      <c r="C2122" s="154" t="str">
        <f t="shared" si="156"/>
        <v>144</v>
      </c>
      <c r="D2122" s="155" t="str">
        <f t="shared" si="156"/>
        <v>Sri Lanka</v>
      </c>
      <c r="E2122" s="154" t="s">
        <v>652</v>
      </c>
      <c r="F2122" s="157">
        <v>128</v>
      </c>
      <c r="G2122" s="157" t="s">
        <v>1310</v>
      </c>
      <c r="H2122" s="157">
        <v>56</v>
      </c>
      <c r="I2122" s="157">
        <v>2012</v>
      </c>
      <c r="J2122" s="157" t="s">
        <v>5</v>
      </c>
    </row>
    <row r="2123" spans="1:10">
      <c r="A2123" s="166" t="str">
        <f t="shared" si="157"/>
        <v>Mexico, Environment</v>
      </c>
      <c r="B2123" s="154" t="str">
        <f t="shared" si="156"/>
        <v>MX</v>
      </c>
      <c r="C2123" s="154" t="str">
        <f t="shared" si="156"/>
        <v>484</v>
      </c>
      <c r="D2123" s="155" t="str">
        <f t="shared" si="156"/>
        <v>Mexico</v>
      </c>
      <c r="E2123" s="154" t="s">
        <v>652</v>
      </c>
      <c r="F2123" s="157">
        <v>74</v>
      </c>
      <c r="G2123" s="157" t="s">
        <v>1310</v>
      </c>
      <c r="H2123" s="157">
        <v>49</v>
      </c>
      <c r="I2123" s="157">
        <v>2012</v>
      </c>
      <c r="J2123" s="157" t="s">
        <v>5</v>
      </c>
    </row>
    <row r="2124" spans="1:10">
      <c r="A2124" s="166" t="str">
        <f t="shared" si="157"/>
        <v>Saint Vincent and the Grenadines, Environment</v>
      </c>
      <c r="B2124" s="154" t="str">
        <f t="shared" si="156"/>
        <v>VC</v>
      </c>
      <c r="C2124" s="154" t="str">
        <f t="shared" si="156"/>
        <v>670</v>
      </c>
      <c r="D2124" s="155" t="str">
        <f t="shared" si="156"/>
        <v>Saint Vincent and the Grenadines</v>
      </c>
      <c r="E2124" s="154" t="s">
        <v>652</v>
      </c>
      <c r="F2124" s="157">
        <v>104</v>
      </c>
      <c r="G2124" s="157" t="s">
        <v>1310</v>
      </c>
      <c r="H2124" s="157">
        <v>53</v>
      </c>
      <c r="I2124" s="157">
        <v>2012</v>
      </c>
      <c r="J2124" s="157" t="s">
        <v>6</v>
      </c>
    </row>
    <row r="2125" spans="1:10">
      <c r="A2125" s="166" t="str">
        <f t="shared" si="157"/>
        <v>Grenada, Environment</v>
      </c>
      <c r="B2125" s="154" t="str">
        <f t="shared" ref="B2125:D2140" si="158">B1925</f>
        <v>GD</v>
      </c>
      <c r="C2125" s="154" t="str">
        <f t="shared" si="158"/>
        <v>308</v>
      </c>
      <c r="D2125" s="155" t="str">
        <f t="shared" si="158"/>
        <v>Grenada</v>
      </c>
      <c r="E2125" s="154" t="s">
        <v>652</v>
      </c>
      <c r="F2125" s="157">
        <v>111</v>
      </c>
      <c r="G2125" s="157" t="s">
        <v>1310</v>
      </c>
      <c r="H2125" s="157">
        <v>54</v>
      </c>
      <c r="I2125" s="157">
        <v>2012</v>
      </c>
      <c r="J2125" s="157" t="s">
        <v>6</v>
      </c>
    </row>
    <row r="2126" spans="1:10">
      <c r="A2126" s="166" t="str">
        <f t="shared" si="157"/>
        <v>Belarus, Environment</v>
      </c>
      <c r="B2126" s="154" t="str">
        <f t="shared" si="158"/>
        <v>BY</v>
      </c>
      <c r="C2126" s="154" t="str">
        <f t="shared" si="158"/>
        <v>112</v>
      </c>
      <c r="D2126" s="155" t="str">
        <f t="shared" si="158"/>
        <v>Belarus</v>
      </c>
      <c r="E2126" s="154" t="s">
        <v>652</v>
      </c>
      <c r="F2126" s="157">
        <v>111</v>
      </c>
      <c r="G2126" s="157" t="s">
        <v>1310</v>
      </c>
      <c r="H2126" s="157">
        <v>54</v>
      </c>
      <c r="I2126" s="157">
        <v>2012</v>
      </c>
      <c r="J2126" s="157" t="s">
        <v>5</v>
      </c>
    </row>
    <row r="2127" spans="1:10">
      <c r="A2127" s="166" t="str">
        <f t="shared" si="157"/>
        <v>Seychelles, Environment</v>
      </c>
      <c r="B2127" s="154" t="str">
        <f t="shared" si="158"/>
        <v>SC</v>
      </c>
      <c r="C2127" s="154" t="str">
        <f t="shared" si="158"/>
        <v>690</v>
      </c>
      <c r="D2127" s="155" t="str">
        <f t="shared" si="158"/>
        <v>Seychelles</v>
      </c>
      <c r="E2127" s="154" t="s">
        <v>652</v>
      </c>
      <c r="F2127" s="157">
        <v>120</v>
      </c>
      <c r="G2127" s="157" t="s">
        <v>1310</v>
      </c>
      <c r="H2127" s="157">
        <v>55</v>
      </c>
      <c r="I2127" s="157">
        <v>2012</v>
      </c>
      <c r="J2127" s="157" t="s">
        <v>6</v>
      </c>
    </row>
    <row r="2128" spans="1:10">
      <c r="A2128" s="166" t="str">
        <f t="shared" si="157"/>
        <v>Serbia, Environment</v>
      </c>
      <c r="B2128" s="154" t="str">
        <f t="shared" si="158"/>
        <v>RS</v>
      </c>
      <c r="C2128" s="154" t="str">
        <f t="shared" si="158"/>
        <v>688</v>
      </c>
      <c r="D2128" s="155" t="str">
        <f t="shared" si="158"/>
        <v>Serbia</v>
      </c>
      <c r="E2128" s="154" t="s">
        <v>652</v>
      </c>
      <c r="F2128" s="157">
        <v>48</v>
      </c>
      <c r="G2128" s="157" t="s">
        <v>1310</v>
      </c>
      <c r="H2128" s="157">
        <v>46</v>
      </c>
      <c r="I2128" s="157">
        <v>2012</v>
      </c>
      <c r="J2128" s="157" t="s">
        <v>5</v>
      </c>
    </row>
    <row r="2129" spans="1:10">
      <c r="A2129" s="166" t="str">
        <f t="shared" si="157"/>
        <v>Saudi Arabia, Environment</v>
      </c>
      <c r="B2129" s="154" t="str">
        <f t="shared" si="158"/>
        <v>SA</v>
      </c>
      <c r="C2129" s="154" t="str">
        <f t="shared" si="158"/>
        <v>682</v>
      </c>
      <c r="D2129" s="155" t="str">
        <f t="shared" si="158"/>
        <v>Saudi Arabia</v>
      </c>
      <c r="E2129" s="154" t="s">
        <v>652</v>
      </c>
      <c r="F2129" s="157">
        <v>81</v>
      </c>
      <c r="G2129" s="157" t="s">
        <v>1310</v>
      </c>
      <c r="H2129" s="157">
        <v>50</v>
      </c>
      <c r="I2129" s="157">
        <v>2012</v>
      </c>
      <c r="J2129" s="157" t="s">
        <v>5</v>
      </c>
    </row>
    <row r="2130" spans="1:10">
      <c r="A2130" s="166" t="str">
        <f t="shared" si="157"/>
        <v>Oman, Environment</v>
      </c>
      <c r="B2130" s="154" t="str">
        <f t="shared" si="158"/>
        <v>OM</v>
      </c>
      <c r="C2130" s="154" t="str">
        <f t="shared" si="158"/>
        <v>512</v>
      </c>
      <c r="D2130" s="155" t="str">
        <f t="shared" si="158"/>
        <v>Oman</v>
      </c>
      <c r="E2130" s="154" t="s">
        <v>652</v>
      </c>
      <c r="F2130" s="157">
        <v>32</v>
      </c>
      <c r="G2130" s="157" t="s">
        <v>1310</v>
      </c>
      <c r="H2130" s="157">
        <v>44</v>
      </c>
      <c r="I2130" s="157">
        <v>2012</v>
      </c>
      <c r="J2130" s="157" t="s">
        <v>5</v>
      </c>
    </row>
    <row r="2131" spans="1:10">
      <c r="A2131" s="166" t="str">
        <f t="shared" si="157"/>
        <v>Saint Lucia, Environment</v>
      </c>
      <c r="B2131" s="154" t="str">
        <f t="shared" si="158"/>
        <v>LC</v>
      </c>
      <c r="C2131" s="154" t="str">
        <f t="shared" si="158"/>
        <v>662</v>
      </c>
      <c r="D2131" s="155" t="str">
        <f t="shared" si="158"/>
        <v>Saint Lucia</v>
      </c>
      <c r="E2131" s="154" t="s">
        <v>652</v>
      </c>
      <c r="F2131" s="157">
        <v>104</v>
      </c>
      <c r="G2131" s="157" t="s">
        <v>1310</v>
      </c>
      <c r="H2131" s="157">
        <v>53</v>
      </c>
      <c r="I2131" s="157">
        <v>2012</v>
      </c>
      <c r="J2131" s="157" t="s">
        <v>6</v>
      </c>
    </row>
    <row r="2132" spans="1:10">
      <c r="A2132" s="166" t="str">
        <f t="shared" si="157"/>
        <v>Dominica, Environment</v>
      </c>
      <c r="B2132" s="154" t="str">
        <f t="shared" si="158"/>
        <v>DM</v>
      </c>
      <c r="C2132" s="154" t="str">
        <f t="shared" si="158"/>
        <v>212</v>
      </c>
      <c r="D2132" s="155" t="str">
        <f t="shared" si="158"/>
        <v>Dominica</v>
      </c>
      <c r="E2132" s="154" t="s">
        <v>652</v>
      </c>
      <c r="F2132" s="157">
        <v>111</v>
      </c>
      <c r="G2132" s="157" t="s">
        <v>1310</v>
      </c>
      <c r="H2132" s="157">
        <v>54</v>
      </c>
      <c r="I2132" s="157">
        <v>2012</v>
      </c>
      <c r="J2132" s="157" t="s">
        <v>6</v>
      </c>
    </row>
    <row r="2133" spans="1:10">
      <c r="A2133" s="166" t="str">
        <f t="shared" si="157"/>
        <v>Montenegro, Environment</v>
      </c>
      <c r="B2133" s="154" t="str">
        <f t="shared" si="158"/>
        <v>ME</v>
      </c>
      <c r="C2133" s="154" t="str">
        <f t="shared" si="158"/>
        <v>499</v>
      </c>
      <c r="D2133" s="155" t="str">
        <f t="shared" si="158"/>
        <v>Montenegro</v>
      </c>
      <c r="E2133" s="154" t="s">
        <v>652</v>
      </c>
      <c r="F2133" s="157">
        <v>104</v>
      </c>
      <c r="G2133" s="157" t="s">
        <v>1310</v>
      </c>
      <c r="H2133" s="157">
        <v>53</v>
      </c>
      <c r="I2133" s="157">
        <v>2012</v>
      </c>
      <c r="J2133" s="157" t="s">
        <v>6</v>
      </c>
    </row>
    <row r="2134" spans="1:10">
      <c r="A2134" s="166" t="str">
        <f t="shared" si="157"/>
        <v>Brazil, Environment</v>
      </c>
      <c r="B2134" s="154" t="str">
        <f t="shared" si="158"/>
        <v>BR</v>
      </c>
      <c r="C2134" s="154" t="str">
        <f t="shared" si="158"/>
        <v>076</v>
      </c>
      <c r="D2134" s="155" t="str">
        <f t="shared" si="158"/>
        <v>Brazil</v>
      </c>
      <c r="E2134" s="154" t="s">
        <v>652</v>
      </c>
      <c r="F2134" s="157">
        <v>166</v>
      </c>
      <c r="G2134" s="157" t="s">
        <v>1310</v>
      </c>
      <c r="H2134" s="157">
        <v>61</v>
      </c>
      <c r="I2134" s="157">
        <v>2012</v>
      </c>
      <c r="J2134" s="157" t="s">
        <v>5</v>
      </c>
    </row>
    <row r="2135" spans="1:10">
      <c r="A2135" s="166" t="str">
        <f t="shared" si="157"/>
        <v>Panama, Environment</v>
      </c>
      <c r="B2135" s="154" t="str">
        <f t="shared" si="158"/>
        <v>PA</v>
      </c>
      <c r="C2135" s="154" t="str">
        <f t="shared" si="158"/>
        <v>591</v>
      </c>
      <c r="D2135" s="155" t="str">
        <f t="shared" si="158"/>
        <v>Panama</v>
      </c>
      <c r="E2135" s="154" t="s">
        <v>652</v>
      </c>
      <c r="F2135" s="157">
        <v>148</v>
      </c>
      <c r="G2135" s="157" t="s">
        <v>1310</v>
      </c>
      <c r="H2135" s="157">
        <v>58</v>
      </c>
      <c r="I2135" s="157">
        <v>2012</v>
      </c>
      <c r="J2135" s="157" t="s">
        <v>5</v>
      </c>
    </row>
    <row r="2136" spans="1:10">
      <c r="A2136" s="166" t="str">
        <f t="shared" si="157"/>
        <v>Argentina, Environment</v>
      </c>
      <c r="B2136" s="154" t="str">
        <f t="shared" si="158"/>
        <v>AR</v>
      </c>
      <c r="C2136" s="154" t="str">
        <f t="shared" si="158"/>
        <v>032</v>
      </c>
      <c r="D2136" s="155" t="str">
        <f t="shared" si="158"/>
        <v>Argentina</v>
      </c>
      <c r="E2136" s="154" t="s">
        <v>652</v>
      </c>
      <c r="F2136" s="157">
        <v>128</v>
      </c>
      <c r="G2136" s="157" t="s">
        <v>1310</v>
      </c>
      <c r="H2136" s="157">
        <v>56</v>
      </c>
      <c r="I2136" s="157">
        <v>2012</v>
      </c>
      <c r="J2136" s="157" t="s">
        <v>5</v>
      </c>
    </row>
    <row r="2137" spans="1:10">
      <c r="A2137" s="166" t="str">
        <f t="shared" si="157"/>
        <v>Romania, Environment</v>
      </c>
      <c r="B2137" s="154" t="str">
        <f t="shared" si="158"/>
        <v>RO</v>
      </c>
      <c r="C2137" s="154" t="str">
        <f t="shared" si="158"/>
        <v>642</v>
      </c>
      <c r="D2137" s="155" t="str">
        <f t="shared" si="158"/>
        <v>Romania</v>
      </c>
      <c r="E2137" s="154" t="s">
        <v>652</v>
      </c>
      <c r="F2137" s="157">
        <v>68</v>
      </c>
      <c r="G2137" s="157" t="s">
        <v>1310</v>
      </c>
      <c r="H2137" s="157">
        <v>48</v>
      </c>
      <c r="I2137" s="157">
        <v>2012</v>
      </c>
      <c r="J2137" s="157" t="s">
        <v>5</v>
      </c>
    </row>
    <row r="2138" spans="1:10">
      <c r="A2138" s="166" t="str">
        <f t="shared" si="157"/>
        <v>Bahrain, Environment</v>
      </c>
      <c r="B2138" s="154" t="str">
        <f t="shared" si="158"/>
        <v>BH</v>
      </c>
      <c r="C2138" s="154" t="str">
        <f t="shared" si="158"/>
        <v>048</v>
      </c>
      <c r="D2138" s="155" t="str">
        <f t="shared" si="158"/>
        <v>Bahrain</v>
      </c>
      <c r="E2138" s="154" t="s">
        <v>652</v>
      </c>
      <c r="F2138" s="157">
        <v>138</v>
      </c>
      <c r="G2138" s="157" t="s">
        <v>1310</v>
      </c>
      <c r="H2138" s="157">
        <v>57</v>
      </c>
      <c r="I2138" s="157">
        <v>2012</v>
      </c>
      <c r="J2138" s="157" t="s">
        <v>6</v>
      </c>
    </row>
    <row r="2139" spans="1:10">
      <c r="A2139" s="166" t="str">
        <f t="shared" si="157"/>
        <v>Palau, Environment</v>
      </c>
      <c r="B2139" s="154" t="str">
        <f t="shared" si="158"/>
        <v>PW</v>
      </c>
      <c r="C2139" s="154" t="str">
        <f t="shared" si="158"/>
        <v>585</v>
      </c>
      <c r="D2139" s="155" t="str">
        <f t="shared" si="158"/>
        <v>Palau</v>
      </c>
      <c r="E2139" s="154" t="s">
        <v>652</v>
      </c>
      <c r="F2139" s="157">
        <v>120</v>
      </c>
      <c r="G2139" s="157" t="s">
        <v>1310</v>
      </c>
      <c r="H2139" s="157">
        <v>55</v>
      </c>
      <c r="I2139" s="157">
        <v>2012</v>
      </c>
      <c r="J2139" s="157" t="s">
        <v>6</v>
      </c>
    </row>
    <row r="2140" spans="1:10">
      <c r="A2140" s="166" t="str">
        <f t="shared" si="157"/>
        <v>Saint Kitts and Nevis, Environment</v>
      </c>
      <c r="B2140" s="154" t="str">
        <f t="shared" si="158"/>
        <v>KN</v>
      </c>
      <c r="C2140" s="154" t="str">
        <f t="shared" si="158"/>
        <v>659</v>
      </c>
      <c r="D2140" s="155" t="str">
        <f t="shared" si="158"/>
        <v>Saint Kitts and Nevis</v>
      </c>
      <c r="E2140" s="154" t="s">
        <v>652</v>
      </c>
      <c r="F2140" s="157">
        <v>120</v>
      </c>
      <c r="G2140" s="157" t="s">
        <v>1310</v>
      </c>
      <c r="H2140" s="157">
        <v>55</v>
      </c>
      <c r="I2140" s="157">
        <v>2012</v>
      </c>
      <c r="J2140" s="157" t="s">
        <v>6</v>
      </c>
    </row>
    <row r="2141" spans="1:10">
      <c r="A2141" s="166" t="str">
        <f t="shared" si="157"/>
        <v>Antigua and Barbuda, Environment</v>
      </c>
      <c r="B2141" s="154" t="str">
        <f t="shared" ref="B2141:D2156" si="159">B1941</f>
        <v>AG</v>
      </c>
      <c r="C2141" s="154" t="str">
        <f t="shared" si="159"/>
        <v>028</v>
      </c>
      <c r="D2141" s="155" t="str">
        <f t="shared" si="159"/>
        <v>Antigua and Barbuda</v>
      </c>
      <c r="E2141" s="154" t="s">
        <v>652</v>
      </c>
      <c r="F2141" s="157">
        <v>128</v>
      </c>
      <c r="G2141" s="157" t="s">
        <v>1310</v>
      </c>
      <c r="H2141" s="157">
        <v>56</v>
      </c>
      <c r="I2141" s="157">
        <v>2012</v>
      </c>
      <c r="J2141" s="157" t="s">
        <v>6</v>
      </c>
    </row>
    <row r="2142" spans="1:10">
      <c r="A2142" s="166" t="str">
        <f t="shared" si="157"/>
        <v>Croatia, Environment</v>
      </c>
      <c r="B2142" s="154" t="str">
        <f t="shared" si="159"/>
        <v>HR</v>
      </c>
      <c r="C2142" s="154" t="str">
        <f t="shared" si="159"/>
        <v>191</v>
      </c>
      <c r="D2142" s="155" t="str">
        <f t="shared" si="159"/>
        <v>Croatia</v>
      </c>
      <c r="E2142" s="154" t="s">
        <v>652</v>
      </c>
      <c r="F2142" s="157">
        <v>178</v>
      </c>
      <c r="G2142" s="157" t="s">
        <v>1310</v>
      </c>
      <c r="H2142" s="157">
        <v>64</v>
      </c>
      <c r="I2142" s="157">
        <v>2012</v>
      </c>
      <c r="J2142" s="157" t="s">
        <v>5</v>
      </c>
    </row>
    <row r="2143" spans="1:10">
      <c r="A2143" s="166" t="str">
        <f t="shared" si="157"/>
        <v>Mauritius, Environment</v>
      </c>
      <c r="B2143" s="154" t="str">
        <f t="shared" si="159"/>
        <v>MU</v>
      </c>
      <c r="C2143" s="154" t="str">
        <f t="shared" si="159"/>
        <v>480</v>
      </c>
      <c r="D2143" s="155" t="str">
        <f t="shared" si="159"/>
        <v>Mauritius</v>
      </c>
      <c r="E2143" s="154" t="s">
        <v>652</v>
      </c>
      <c r="F2143" s="157">
        <v>111</v>
      </c>
      <c r="G2143" s="157" t="s">
        <v>1310</v>
      </c>
      <c r="H2143" s="157">
        <v>54</v>
      </c>
      <c r="I2143" s="157">
        <v>2012</v>
      </c>
      <c r="J2143" s="157" t="s">
        <v>6</v>
      </c>
    </row>
    <row r="2144" spans="1:10">
      <c r="A2144" s="166" t="str">
        <f t="shared" si="157"/>
        <v>Thailand, Environment</v>
      </c>
      <c r="B2144" s="154" t="str">
        <f t="shared" si="159"/>
        <v>TH</v>
      </c>
      <c r="C2144" s="154" t="str">
        <f t="shared" si="159"/>
        <v>764</v>
      </c>
      <c r="D2144" s="155" t="str">
        <f t="shared" si="159"/>
        <v>Thailand</v>
      </c>
      <c r="E2144" s="154" t="s">
        <v>652</v>
      </c>
      <c r="F2144" s="157">
        <v>161</v>
      </c>
      <c r="G2144" s="157" t="s">
        <v>1310</v>
      </c>
      <c r="H2144" s="157">
        <v>60</v>
      </c>
      <c r="I2144" s="157">
        <v>2012</v>
      </c>
      <c r="J2144" s="157" t="s">
        <v>5</v>
      </c>
    </row>
    <row r="2145" spans="1:10">
      <c r="A2145" s="166" t="str">
        <f t="shared" si="157"/>
        <v>Bulgaria, Environment</v>
      </c>
      <c r="B2145" s="154" t="str">
        <f t="shared" si="159"/>
        <v>BG</v>
      </c>
      <c r="C2145" s="154" t="str">
        <f t="shared" si="159"/>
        <v>100</v>
      </c>
      <c r="D2145" s="155" t="str">
        <f t="shared" si="159"/>
        <v>Bulgaria</v>
      </c>
      <c r="E2145" s="154" t="s">
        <v>652</v>
      </c>
      <c r="F2145" s="157">
        <v>128</v>
      </c>
      <c r="G2145" s="157" t="s">
        <v>1310</v>
      </c>
      <c r="H2145" s="157">
        <v>56</v>
      </c>
      <c r="I2145" s="157">
        <v>2012</v>
      </c>
      <c r="J2145" s="157" t="s">
        <v>5</v>
      </c>
    </row>
    <row r="2146" spans="1:10">
      <c r="A2146" s="166" t="str">
        <f t="shared" si="157"/>
        <v>Trinidad and Tobago, Environment</v>
      </c>
      <c r="B2146" s="154" t="str">
        <f t="shared" si="159"/>
        <v>TT</v>
      </c>
      <c r="C2146" s="154" t="str">
        <f t="shared" si="159"/>
        <v>780</v>
      </c>
      <c r="D2146" s="155" t="str">
        <f t="shared" si="159"/>
        <v>Trinidad and Tobago</v>
      </c>
      <c r="E2146" s="154" t="s">
        <v>652</v>
      </c>
      <c r="F2146" s="157">
        <v>54</v>
      </c>
      <c r="G2146" s="157" t="s">
        <v>1310</v>
      </c>
      <c r="H2146" s="157">
        <v>47</v>
      </c>
      <c r="I2146" s="157">
        <v>2012</v>
      </c>
      <c r="J2146" s="157" t="s">
        <v>5</v>
      </c>
    </row>
    <row r="2147" spans="1:10">
      <c r="A2147" s="166" t="str">
        <f t="shared" si="157"/>
        <v>Lithuania, Environment</v>
      </c>
      <c r="B2147" s="154" t="str">
        <f t="shared" si="159"/>
        <v>LT</v>
      </c>
      <c r="C2147" s="154" t="str">
        <f t="shared" si="159"/>
        <v>440</v>
      </c>
      <c r="D2147" s="155" t="str">
        <f t="shared" si="159"/>
        <v>Lithuania</v>
      </c>
      <c r="E2147" s="154" t="s">
        <v>652</v>
      </c>
      <c r="F2147" s="157">
        <v>184</v>
      </c>
      <c r="G2147" s="157" t="s">
        <v>1310</v>
      </c>
      <c r="H2147" s="157">
        <v>66</v>
      </c>
      <c r="I2147" s="157">
        <v>2012</v>
      </c>
      <c r="J2147" s="157" t="s">
        <v>5</v>
      </c>
    </row>
    <row r="2148" spans="1:10">
      <c r="A2148" s="166" t="str">
        <f t="shared" si="157"/>
        <v>Kuwait, Environment</v>
      </c>
      <c r="B2148" s="154" t="str">
        <f t="shared" si="159"/>
        <v>KW</v>
      </c>
      <c r="C2148" s="154" t="str">
        <f t="shared" si="159"/>
        <v>414</v>
      </c>
      <c r="D2148" s="155" t="str">
        <f t="shared" si="159"/>
        <v>Kuwait</v>
      </c>
      <c r="E2148" s="154" t="s">
        <v>652</v>
      </c>
      <c r="F2148" s="157">
        <v>7</v>
      </c>
      <c r="G2148" s="157" t="s">
        <v>1310</v>
      </c>
      <c r="H2148" s="157">
        <v>36</v>
      </c>
      <c r="I2148" s="157">
        <v>2012</v>
      </c>
      <c r="J2148" s="157" t="s">
        <v>5</v>
      </c>
    </row>
    <row r="2149" spans="1:10">
      <c r="A2149" s="166" t="str">
        <f t="shared" si="157"/>
        <v>Barbados, Environment</v>
      </c>
      <c r="B2149" s="154" t="str">
        <f t="shared" si="159"/>
        <v>BB</v>
      </c>
      <c r="C2149" s="154" t="str">
        <f t="shared" si="159"/>
        <v>052</v>
      </c>
      <c r="D2149" s="155" t="str">
        <f t="shared" si="159"/>
        <v>Barbados</v>
      </c>
      <c r="E2149" s="154" t="s">
        <v>652</v>
      </c>
      <c r="F2149" s="157">
        <v>128</v>
      </c>
      <c r="G2149" s="157" t="s">
        <v>1310</v>
      </c>
      <c r="H2149" s="157">
        <v>56</v>
      </c>
      <c r="I2149" s="157">
        <v>2012</v>
      </c>
      <c r="J2149" s="157" t="s">
        <v>6</v>
      </c>
    </row>
    <row r="2150" spans="1:10">
      <c r="A2150" s="166" t="str">
        <f t="shared" si="157"/>
        <v>Bahamas, Environment</v>
      </c>
      <c r="B2150" s="154" t="str">
        <f t="shared" si="159"/>
        <v>BS</v>
      </c>
      <c r="C2150" s="154" t="str">
        <f t="shared" si="159"/>
        <v>044</v>
      </c>
      <c r="D2150" s="155" t="str">
        <f t="shared" si="159"/>
        <v>Bahamas</v>
      </c>
      <c r="E2150" s="154" t="s">
        <v>652</v>
      </c>
      <c r="F2150" s="157">
        <v>148</v>
      </c>
      <c r="G2150" s="157" t="s">
        <v>1310</v>
      </c>
      <c r="H2150" s="157">
        <v>58</v>
      </c>
      <c r="I2150" s="157">
        <v>2012</v>
      </c>
      <c r="J2150" s="157" t="s">
        <v>6</v>
      </c>
    </row>
    <row r="2151" spans="1:10">
      <c r="A2151" s="166" t="str">
        <f t="shared" si="157"/>
        <v>Costa Rica, Environment</v>
      </c>
      <c r="B2151" s="154" t="str">
        <f t="shared" si="159"/>
        <v>CR</v>
      </c>
      <c r="C2151" s="154" t="str">
        <f t="shared" si="159"/>
        <v>188</v>
      </c>
      <c r="D2151" s="155" t="str">
        <f t="shared" si="159"/>
        <v>Costa Rica</v>
      </c>
      <c r="E2151" s="154" t="s">
        <v>652</v>
      </c>
      <c r="F2151" s="157">
        <v>191</v>
      </c>
      <c r="G2151" s="157" t="s">
        <v>1310</v>
      </c>
      <c r="H2151" s="157">
        <v>69</v>
      </c>
      <c r="I2151" s="157">
        <v>2012</v>
      </c>
      <c r="J2151" s="157" t="s">
        <v>5</v>
      </c>
    </row>
    <row r="2152" spans="1:10">
      <c r="A2152" s="166" t="str">
        <f t="shared" si="157"/>
        <v>Malaysia, Environment</v>
      </c>
      <c r="B2152" s="154" t="str">
        <f t="shared" si="159"/>
        <v>MY</v>
      </c>
      <c r="C2152" s="154" t="str">
        <f t="shared" si="159"/>
        <v>458</v>
      </c>
      <c r="D2152" s="155" t="str">
        <f t="shared" si="159"/>
        <v>Malaysia</v>
      </c>
      <c r="E2152" s="154" t="s">
        <v>652</v>
      </c>
      <c r="F2152" s="157">
        <v>173</v>
      </c>
      <c r="G2152" s="157" t="s">
        <v>1310</v>
      </c>
      <c r="H2152" s="157">
        <v>63</v>
      </c>
      <c r="I2152" s="157">
        <v>2012</v>
      </c>
      <c r="J2152" s="157" t="s">
        <v>5</v>
      </c>
    </row>
    <row r="2153" spans="1:10">
      <c r="A2153" s="166" t="str">
        <f t="shared" si="157"/>
        <v>Brunei Darussalam, Environment</v>
      </c>
      <c r="B2153" s="154" t="str">
        <f t="shared" si="159"/>
        <v>BN</v>
      </c>
      <c r="C2153" s="154" t="str">
        <f t="shared" si="159"/>
        <v>096</v>
      </c>
      <c r="D2153" s="155" t="str">
        <f t="shared" si="159"/>
        <v>Brunei Darussalam</v>
      </c>
      <c r="E2153" s="154" t="s">
        <v>652</v>
      </c>
      <c r="F2153" s="157">
        <v>170</v>
      </c>
      <c r="G2153" s="157" t="s">
        <v>1310</v>
      </c>
      <c r="H2153" s="157">
        <v>62</v>
      </c>
      <c r="I2153" s="157">
        <v>2012</v>
      </c>
      <c r="J2153" s="157" t="s">
        <v>5</v>
      </c>
    </row>
    <row r="2154" spans="1:10">
      <c r="A2154" s="166" t="str">
        <f t="shared" si="157"/>
        <v>Latvia, Environment</v>
      </c>
      <c r="B2154" s="154" t="str">
        <f t="shared" si="159"/>
        <v>LV</v>
      </c>
      <c r="C2154" s="154" t="str">
        <f t="shared" si="159"/>
        <v>428</v>
      </c>
      <c r="D2154" s="155" t="str">
        <f t="shared" si="159"/>
        <v>Latvia</v>
      </c>
      <c r="E2154" s="154" t="s">
        <v>652</v>
      </c>
      <c r="F2154" s="157">
        <v>198</v>
      </c>
      <c r="G2154" s="157" t="s">
        <v>1310</v>
      </c>
      <c r="H2154" s="157">
        <v>70</v>
      </c>
      <c r="I2154" s="157">
        <v>2012</v>
      </c>
      <c r="J2154" s="157" t="s">
        <v>5</v>
      </c>
    </row>
    <row r="2155" spans="1:10">
      <c r="A2155" s="166" t="str">
        <f t="shared" si="157"/>
        <v>Estonia, Environment</v>
      </c>
      <c r="B2155" s="154" t="str">
        <f t="shared" si="159"/>
        <v>EE</v>
      </c>
      <c r="C2155" s="154" t="str">
        <f t="shared" si="159"/>
        <v>233</v>
      </c>
      <c r="D2155" s="155" t="str">
        <f t="shared" si="159"/>
        <v>Estonia</v>
      </c>
      <c r="E2155" s="154" t="s">
        <v>652</v>
      </c>
      <c r="F2155" s="157">
        <v>128</v>
      </c>
      <c r="G2155" s="157" t="s">
        <v>1310</v>
      </c>
      <c r="H2155" s="157">
        <v>56</v>
      </c>
      <c r="I2155" s="157">
        <v>2012</v>
      </c>
      <c r="J2155" s="157" t="s">
        <v>5</v>
      </c>
    </row>
    <row r="2156" spans="1:10">
      <c r="A2156" s="166" t="str">
        <f t="shared" si="157"/>
        <v>Hungary, Environment</v>
      </c>
      <c r="B2156" s="154" t="str">
        <f t="shared" si="159"/>
        <v>HU</v>
      </c>
      <c r="C2156" s="154" t="str">
        <f t="shared" si="159"/>
        <v>348</v>
      </c>
      <c r="D2156" s="155" t="str">
        <f t="shared" si="159"/>
        <v>Hungary</v>
      </c>
      <c r="E2156" s="154" t="s">
        <v>652</v>
      </c>
      <c r="F2156" s="157">
        <v>138</v>
      </c>
      <c r="G2156" s="157" t="s">
        <v>1310</v>
      </c>
      <c r="H2156" s="157">
        <v>57</v>
      </c>
      <c r="I2156" s="157">
        <v>2012</v>
      </c>
      <c r="J2156" s="157" t="s">
        <v>5</v>
      </c>
    </row>
    <row r="2157" spans="1:10">
      <c r="A2157" s="166" t="str">
        <f t="shared" si="157"/>
        <v>Qatar, Environment</v>
      </c>
      <c r="B2157" s="154" t="str">
        <f t="shared" ref="B2157:D2172" si="160">B1957</f>
        <v>QA</v>
      </c>
      <c r="C2157" s="154" t="str">
        <f t="shared" si="160"/>
        <v>634</v>
      </c>
      <c r="D2157" s="155" t="str">
        <f t="shared" si="160"/>
        <v>Qatar</v>
      </c>
      <c r="E2157" s="154" t="s">
        <v>652</v>
      </c>
      <c r="F2157" s="157">
        <v>54</v>
      </c>
      <c r="G2157" s="157" t="s">
        <v>1310</v>
      </c>
      <c r="H2157" s="157">
        <v>47</v>
      </c>
      <c r="I2157" s="157">
        <v>2012</v>
      </c>
      <c r="J2157" s="157" t="s">
        <v>5</v>
      </c>
    </row>
    <row r="2158" spans="1:10">
      <c r="A2158" s="166" t="str">
        <f t="shared" si="157"/>
        <v>Greece, Environment</v>
      </c>
      <c r="B2158" s="154" t="str">
        <f t="shared" si="160"/>
        <v>GR</v>
      </c>
      <c r="C2158" s="154" t="str">
        <f t="shared" si="160"/>
        <v>300</v>
      </c>
      <c r="D2158" s="155" t="str">
        <f t="shared" si="160"/>
        <v>Greece</v>
      </c>
      <c r="E2158" s="154" t="s">
        <v>652</v>
      </c>
      <c r="F2158" s="157">
        <v>161</v>
      </c>
      <c r="G2158" s="157" t="s">
        <v>1310</v>
      </c>
      <c r="H2158" s="157">
        <v>60</v>
      </c>
      <c r="I2158" s="157">
        <v>2012</v>
      </c>
      <c r="J2158" s="157" t="s">
        <v>5</v>
      </c>
    </row>
    <row r="2159" spans="1:10">
      <c r="A2159" s="166" t="str">
        <f t="shared" si="157"/>
        <v>United Arab Emirates, Environment</v>
      </c>
      <c r="B2159" s="154" t="str">
        <f t="shared" si="160"/>
        <v>AE</v>
      </c>
      <c r="C2159" s="154" t="str">
        <f t="shared" si="160"/>
        <v>784</v>
      </c>
      <c r="D2159" s="155" t="str">
        <f t="shared" si="160"/>
        <v>United Arab Emirates</v>
      </c>
      <c r="E2159" s="154" t="s">
        <v>652</v>
      </c>
      <c r="F2159" s="157">
        <v>88</v>
      </c>
      <c r="G2159" s="157" t="s">
        <v>1310</v>
      </c>
      <c r="H2159" s="157">
        <v>51</v>
      </c>
      <c r="I2159" s="157">
        <v>2012</v>
      </c>
      <c r="J2159" s="157" t="s">
        <v>5</v>
      </c>
    </row>
    <row r="2160" spans="1:10">
      <c r="A2160" s="166" t="str">
        <f t="shared" si="157"/>
        <v>Uruguay, Environment</v>
      </c>
      <c r="B2160" s="154" t="str">
        <f t="shared" si="160"/>
        <v>UY</v>
      </c>
      <c r="C2160" s="154" t="str">
        <f t="shared" si="160"/>
        <v>858</v>
      </c>
      <c r="D2160" s="155" t="str">
        <f t="shared" si="160"/>
        <v>Uruguay</v>
      </c>
      <c r="E2160" s="154" t="s">
        <v>652</v>
      </c>
      <c r="F2160" s="157">
        <v>138</v>
      </c>
      <c r="G2160" s="157" t="s">
        <v>1310</v>
      </c>
      <c r="H2160" s="157">
        <v>57</v>
      </c>
      <c r="I2160" s="157">
        <v>2012</v>
      </c>
      <c r="J2160" s="157" t="s">
        <v>5</v>
      </c>
    </row>
    <row r="2161" spans="1:10">
      <c r="A2161" s="166" t="str">
        <f t="shared" si="157"/>
        <v>Aruba, Environment</v>
      </c>
      <c r="B2161" s="154" t="str">
        <f t="shared" si="160"/>
        <v>AW</v>
      </c>
      <c r="C2161" s="154" t="str">
        <f t="shared" si="160"/>
        <v>533</v>
      </c>
      <c r="D2161" s="155" t="str">
        <f t="shared" si="160"/>
        <v>Aruba</v>
      </c>
      <c r="E2161" s="154" t="s">
        <v>652</v>
      </c>
      <c r="F2161" s="157">
        <v>148</v>
      </c>
      <c r="G2161" s="157" t="s">
        <v>1310</v>
      </c>
      <c r="H2161" s="157">
        <v>58</v>
      </c>
      <c r="I2161" s="157">
        <v>2012</v>
      </c>
      <c r="J2161" s="157" t="s">
        <v>6</v>
      </c>
    </row>
    <row r="2162" spans="1:10">
      <c r="A2162" s="166" t="str">
        <f t="shared" si="157"/>
        <v>Slovakia, Environment</v>
      </c>
      <c r="B2162" s="154" t="str">
        <f t="shared" si="160"/>
        <v>SK</v>
      </c>
      <c r="C2162" s="154" t="str">
        <f t="shared" si="160"/>
        <v>703</v>
      </c>
      <c r="D2162" s="155" t="str">
        <f t="shared" si="160"/>
        <v>Slovakia</v>
      </c>
      <c r="E2162" s="154" t="s">
        <v>652</v>
      </c>
      <c r="F2162" s="157">
        <v>189</v>
      </c>
      <c r="G2162" s="157" t="s">
        <v>1310</v>
      </c>
      <c r="H2162" s="157">
        <v>67</v>
      </c>
      <c r="I2162" s="157">
        <v>2012</v>
      </c>
      <c r="J2162" s="157" t="s">
        <v>5</v>
      </c>
    </row>
    <row r="2163" spans="1:10">
      <c r="A2163" s="166" t="str">
        <f t="shared" si="157"/>
        <v>Poland, Environment</v>
      </c>
      <c r="B2163" s="154" t="str">
        <f t="shared" si="160"/>
        <v>PL</v>
      </c>
      <c r="C2163" s="154" t="str">
        <f t="shared" si="160"/>
        <v>616</v>
      </c>
      <c r="D2163" s="155" t="str">
        <f t="shared" si="160"/>
        <v>Poland</v>
      </c>
      <c r="E2163" s="154" t="s">
        <v>652</v>
      </c>
      <c r="F2163" s="157">
        <v>173</v>
      </c>
      <c r="G2163" s="157" t="s">
        <v>1310</v>
      </c>
      <c r="H2163" s="157">
        <v>63</v>
      </c>
      <c r="I2163" s="157">
        <v>2012</v>
      </c>
      <c r="J2163" s="157" t="s">
        <v>5</v>
      </c>
    </row>
    <row r="2164" spans="1:10">
      <c r="A2164" s="166" t="str">
        <f t="shared" si="157"/>
        <v>French Polynesia, Environment</v>
      </c>
      <c r="B2164" s="154" t="str">
        <f t="shared" si="160"/>
        <v>PF</v>
      </c>
      <c r="C2164" s="154" t="str">
        <f t="shared" si="160"/>
        <v>258</v>
      </c>
      <c r="D2164" s="155" t="str">
        <f t="shared" si="160"/>
        <v>French Polynesia</v>
      </c>
      <c r="E2164" s="154" t="s">
        <v>652</v>
      </c>
      <c r="F2164" s="157">
        <v>148</v>
      </c>
      <c r="G2164" s="157" t="s">
        <v>1310</v>
      </c>
      <c r="H2164" s="157">
        <v>58</v>
      </c>
      <c r="I2164" s="157">
        <v>2012</v>
      </c>
      <c r="J2164" s="157" t="s">
        <v>6</v>
      </c>
    </row>
    <row r="2165" spans="1:10">
      <c r="A2165" s="166" t="str">
        <f t="shared" si="157"/>
        <v>Malta, Environment</v>
      </c>
      <c r="B2165" s="154" t="str">
        <f t="shared" si="160"/>
        <v>MT</v>
      </c>
      <c r="C2165" s="154" t="str">
        <f t="shared" si="160"/>
        <v>470</v>
      </c>
      <c r="D2165" s="155" t="str">
        <f t="shared" si="160"/>
        <v>Malta</v>
      </c>
      <c r="E2165" s="154" t="s">
        <v>652</v>
      </c>
      <c r="F2165" s="157">
        <v>74</v>
      </c>
      <c r="G2165" s="157" t="s">
        <v>1310</v>
      </c>
      <c r="H2165" s="157">
        <v>49</v>
      </c>
      <c r="I2165" s="157">
        <v>2012</v>
      </c>
      <c r="J2165" s="157" t="s">
        <v>5</v>
      </c>
    </row>
    <row r="2166" spans="1:10">
      <c r="A2166" s="166" t="str">
        <f t="shared" si="157"/>
        <v>Chile, Environment</v>
      </c>
      <c r="B2166" s="154" t="str">
        <f t="shared" si="160"/>
        <v>CL</v>
      </c>
      <c r="C2166" s="154" t="str">
        <f t="shared" si="160"/>
        <v>152</v>
      </c>
      <c r="D2166" s="155" t="str">
        <f t="shared" si="160"/>
        <v>Chile</v>
      </c>
      <c r="E2166" s="154" t="s">
        <v>652</v>
      </c>
      <c r="F2166" s="157">
        <v>120</v>
      </c>
      <c r="G2166" s="157" t="s">
        <v>1310</v>
      </c>
      <c r="H2166" s="157">
        <v>55</v>
      </c>
      <c r="I2166" s="157">
        <v>2012</v>
      </c>
      <c r="J2166" s="157" t="s">
        <v>5</v>
      </c>
    </row>
    <row r="2167" spans="1:10">
      <c r="A2167" s="166" t="str">
        <f t="shared" si="157"/>
        <v>Spain, Environment</v>
      </c>
      <c r="B2167" s="154" t="str">
        <f t="shared" si="160"/>
        <v>ES</v>
      </c>
      <c r="C2167" s="154" t="str">
        <f t="shared" si="160"/>
        <v>724</v>
      </c>
      <c r="D2167" s="155" t="str">
        <f t="shared" si="160"/>
        <v>Spain</v>
      </c>
      <c r="E2167" s="154" t="s">
        <v>652</v>
      </c>
      <c r="F2167" s="157">
        <v>161</v>
      </c>
      <c r="G2167" s="157" t="s">
        <v>1310</v>
      </c>
      <c r="H2167" s="157">
        <v>60</v>
      </c>
      <c r="I2167" s="157">
        <v>2012</v>
      </c>
      <c r="J2167" s="157" t="s">
        <v>5</v>
      </c>
    </row>
    <row r="2168" spans="1:10">
      <c r="A2168" s="166" t="str">
        <f t="shared" si="157"/>
        <v>Portugal, Environment</v>
      </c>
      <c r="B2168" s="154" t="str">
        <f t="shared" si="160"/>
        <v>PT</v>
      </c>
      <c r="C2168" s="154" t="str">
        <f t="shared" si="160"/>
        <v>620</v>
      </c>
      <c r="D2168" s="155" t="str">
        <f t="shared" si="160"/>
        <v>Portugal</v>
      </c>
      <c r="E2168" s="154" t="s">
        <v>652</v>
      </c>
      <c r="F2168" s="157">
        <v>148</v>
      </c>
      <c r="G2168" s="157" t="s">
        <v>1310</v>
      </c>
      <c r="H2168" s="157">
        <v>58</v>
      </c>
      <c r="I2168" s="157">
        <v>2012</v>
      </c>
      <c r="J2168" s="157" t="s">
        <v>5</v>
      </c>
    </row>
    <row r="2169" spans="1:10">
      <c r="A2169" s="166" t="str">
        <f t="shared" si="157"/>
        <v>Turks and Caicos Islands, Environment</v>
      </c>
      <c r="B2169" s="154" t="str">
        <f t="shared" si="160"/>
        <v>TC</v>
      </c>
      <c r="C2169" s="154" t="str">
        <f t="shared" si="160"/>
        <v>796</v>
      </c>
      <c r="D2169" s="155" t="str">
        <f t="shared" si="160"/>
        <v>Turks and Caicos Islands</v>
      </c>
      <c r="E2169" s="154" t="s">
        <v>652</v>
      </c>
      <c r="F2169" s="157">
        <v>161</v>
      </c>
      <c r="G2169" s="157" t="s">
        <v>1310</v>
      </c>
      <c r="H2169" s="157">
        <v>60</v>
      </c>
      <c r="I2169" s="157">
        <v>2012</v>
      </c>
      <c r="J2169" s="157" t="s">
        <v>6</v>
      </c>
    </row>
    <row r="2170" spans="1:10">
      <c r="A2170" s="166" t="str">
        <f t="shared" si="157"/>
        <v>Puerto Rico, Environment</v>
      </c>
      <c r="B2170" s="154" t="str">
        <f t="shared" si="160"/>
        <v>PR</v>
      </c>
      <c r="C2170" s="154" t="str">
        <f t="shared" si="160"/>
        <v>630</v>
      </c>
      <c r="D2170" s="155" t="str">
        <f t="shared" si="160"/>
        <v>Puerto Rico</v>
      </c>
      <c r="E2170" s="154" t="s">
        <v>652</v>
      </c>
      <c r="F2170" s="157">
        <v>148</v>
      </c>
      <c r="G2170" s="157" t="s">
        <v>1310</v>
      </c>
      <c r="H2170" s="157">
        <v>58</v>
      </c>
      <c r="I2170" s="157">
        <v>2012</v>
      </c>
      <c r="J2170" s="157" t="s">
        <v>6</v>
      </c>
    </row>
    <row r="2171" spans="1:10">
      <c r="A2171" s="166" t="str">
        <f t="shared" si="157"/>
        <v>Czech Republic, Environment</v>
      </c>
      <c r="B2171" s="154" t="str">
        <f t="shared" si="160"/>
        <v>CZ</v>
      </c>
      <c r="C2171" s="154" t="str">
        <f t="shared" si="160"/>
        <v>203</v>
      </c>
      <c r="D2171" s="155" t="str">
        <f t="shared" si="160"/>
        <v>Czech Republic</v>
      </c>
      <c r="E2171" s="154" t="s">
        <v>652</v>
      </c>
      <c r="F2171" s="157">
        <v>181</v>
      </c>
      <c r="G2171" s="157" t="s">
        <v>1310</v>
      </c>
      <c r="H2171" s="157">
        <v>65</v>
      </c>
      <c r="I2171" s="157">
        <v>2012</v>
      </c>
      <c r="J2171" s="157" t="s">
        <v>5</v>
      </c>
    </row>
    <row r="2172" spans="1:10">
      <c r="A2172" s="166" t="str">
        <f t="shared" si="157"/>
        <v>Singapore, Environment</v>
      </c>
      <c r="B2172" s="154" t="str">
        <f t="shared" si="160"/>
        <v>SG</v>
      </c>
      <c r="C2172" s="154" t="str">
        <f t="shared" si="160"/>
        <v>702</v>
      </c>
      <c r="D2172" s="155" t="str">
        <f t="shared" si="160"/>
        <v>Singapore</v>
      </c>
      <c r="E2172" s="154" t="s">
        <v>652</v>
      </c>
      <c r="F2172" s="157">
        <v>128</v>
      </c>
      <c r="G2172" s="157" t="s">
        <v>1310</v>
      </c>
      <c r="H2172" s="157">
        <v>56</v>
      </c>
      <c r="I2172" s="157">
        <v>2012</v>
      </c>
      <c r="J2172" s="157" t="s">
        <v>5</v>
      </c>
    </row>
    <row r="2173" spans="1:10">
      <c r="A2173" s="166" t="str">
        <f t="shared" si="157"/>
        <v>Israel, Environment</v>
      </c>
      <c r="B2173" s="154" t="str">
        <f t="shared" ref="B2173:D2188" si="161">B1973</f>
        <v>IL</v>
      </c>
      <c r="C2173" s="154" t="str">
        <f t="shared" si="161"/>
        <v>376</v>
      </c>
      <c r="D2173" s="155" t="str">
        <f t="shared" si="161"/>
        <v>Israel</v>
      </c>
      <c r="E2173" s="154" t="s">
        <v>652</v>
      </c>
      <c r="F2173" s="157">
        <v>120</v>
      </c>
      <c r="G2173" s="157" t="s">
        <v>1310</v>
      </c>
      <c r="H2173" s="157">
        <v>55</v>
      </c>
      <c r="I2173" s="157">
        <v>2012</v>
      </c>
      <c r="J2173" s="157" t="s">
        <v>5</v>
      </c>
    </row>
    <row r="2174" spans="1:10">
      <c r="A2174" s="166" t="str">
        <f t="shared" si="157"/>
        <v>Greenland, Environment</v>
      </c>
      <c r="B2174" s="154" t="str">
        <f t="shared" si="161"/>
        <v>GL</v>
      </c>
      <c r="C2174" s="154" t="str">
        <f t="shared" si="161"/>
        <v>304</v>
      </c>
      <c r="D2174" s="155" t="str">
        <f t="shared" si="161"/>
        <v>Greenland</v>
      </c>
      <c r="E2174" s="154" t="s">
        <v>652</v>
      </c>
      <c r="F2174" s="157">
        <v>157</v>
      </c>
      <c r="G2174" s="157" t="s">
        <v>1310</v>
      </c>
      <c r="H2174" s="157">
        <v>59</v>
      </c>
      <c r="I2174" s="157">
        <v>2012</v>
      </c>
      <c r="J2174" s="157" t="s">
        <v>6</v>
      </c>
    </row>
    <row r="2175" spans="1:10">
      <c r="A2175" s="166" t="str">
        <f t="shared" si="157"/>
        <v>New Caledonia, Environment</v>
      </c>
      <c r="B2175" s="154" t="str">
        <f t="shared" si="161"/>
        <v>NC</v>
      </c>
      <c r="C2175" s="154" t="str">
        <f t="shared" si="161"/>
        <v>540</v>
      </c>
      <c r="D2175" s="155" t="str">
        <f t="shared" si="161"/>
        <v>New Caledonia</v>
      </c>
      <c r="E2175" s="154" t="s">
        <v>652</v>
      </c>
      <c r="F2175" s="157">
        <v>157</v>
      </c>
      <c r="G2175" s="157" t="s">
        <v>1310</v>
      </c>
      <c r="H2175" s="157">
        <v>59</v>
      </c>
      <c r="I2175" s="157">
        <v>2012</v>
      </c>
      <c r="J2175" s="157" t="s">
        <v>6</v>
      </c>
    </row>
    <row r="2176" spans="1:10">
      <c r="A2176" s="166" t="str">
        <f t="shared" si="157"/>
        <v>San Marino, Environment</v>
      </c>
      <c r="B2176" s="154" t="str">
        <f t="shared" si="161"/>
        <v>SM</v>
      </c>
      <c r="C2176" s="154" t="str">
        <f t="shared" si="161"/>
        <v>674</v>
      </c>
      <c r="D2176" s="155" t="str">
        <f t="shared" si="161"/>
        <v>San Marino</v>
      </c>
      <c r="E2176" s="154" t="s">
        <v>652</v>
      </c>
      <c r="F2176" s="157">
        <v>166</v>
      </c>
      <c r="G2176" s="157" t="s">
        <v>1310</v>
      </c>
      <c r="H2176" s="157">
        <v>61</v>
      </c>
      <c r="I2176" s="157">
        <v>2012</v>
      </c>
      <c r="J2176" s="157" t="s">
        <v>6</v>
      </c>
    </row>
    <row r="2177" spans="1:10">
      <c r="A2177" s="166" t="str">
        <f t="shared" si="157"/>
        <v>Cyprus, Environment</v>
      </c>
      <c r="B2177" s="154" t="str">
        <f t="shared" si="161"/>
        <v>CY</v>
      </c>
      <c r="C2177" s="154" t="str">
        <f t="shared" si="161"/>
        <v>196</v>
      </c>
      <c r="D2177" s="155" t="str">
        <f t="shared" si="161"/>
        <v>Cyprus</v>
      </c>
      <c r="E2177" s="154" t="s">
        <v>652</v>
      </c>
      <c r="F2177" s="157">
        <v>138</v>
      </c>
      <c r="G2177" s="157" t="s">
        <v>1310</v>
      </c>
      <c r="H2177" s="157">
        <v>57</v>
      </c>
      <c r="I2177" s="157">
        <v>2012</v>
      </c>
      <c r="J2177" s="157" t="s">
        <v>5</v>
      </c>
    </row>
    <row r="2178" spans="1:10">
      <c r="A2178" s="166" t="str">
        <f t="shared" si="157"/>
        <v>Italy, Environment</v>
      </c>
      <c r="B2178" s="154" t="str">
        <f t="shared" si="161"/>
        <v>IT</v>
      </c>
      <c r="C2178" s="154" t="str">
        <f t="shared" si="161"/>
        <v>380</v>
      </c>
      <c r="D2178" s="155" t="str">
        <f t="shared" si="161"/>
        <v>Italy</v>
      </c>
      <c r="E2178" s="154" t="s">
        <v>652</v>
      </c>
      <c r="F2178" s="157">
        <v>191</v>
      </c>
      <c r="G2178" s="157" t="s">
        <v>1310</v>
      </c>
      <c r="H2178" s="157">
        <v>69</v>
      </c>
      <c r="I2178" s="157">
        <v>2012</v>
      </c>
      <c r="J2178" s="157" t="s">
        <v>5</v>
      </c>
    </row>
    <row r="2179" spans="1:10">
      <c r="A2179" s="166" t="str">
        <f t="shared" si="157"/>
        <v>Andorra, Environment</v>
      </c>
      <c r="B2179" s="154" t="str">
        <f t="shared" si="161"/>
        <v>AD</v>
      </c>
      <c r="C2179" s="154" t="str">
        <f t="shared" si="161"/>
        <v>020</v>
      </c>
      <c r="D2179" s="155" t="str">
        <f t="shared" si="161"/>
        <v>Andorra</v>
      </c>
      <c r="E2179" s="154" t="s">
        <v>652</v>
      </c>
      <c r="F2179" s="157">
        <v>161</v>
      </c>
      <c r="G2179" s="157" t="s">
        <v>1310</v>
      </c>
      <c r="H2179" s="157">
        <v>60</v>
      </c>
      <c r="I2179" s="157">
        <v>2012</v>
      </c>
      <c r="J2179" s="157" t="s">
        <v>6</v>
      </c>
    </row>
    <row r="2180" spans="1:10">
      <c r="A2180" s="166" t="str">
        <f t="shared" si="157"/>
        <v>Slovenia, Environment</v>
      </c>
      <c r="B2180" s="154" t="str">
        <f t="shared" si="161"/>
        <v>SI</v>
      </c>
      <c r="C2180" s="154" t="str">
        <f t="shared" si="161"/>
        <v>705</v>
      </c>
      <c r="D2180" s="155" t="str">
        <f t="shared" si="161"/>
        <v>Slovenia</v>
      </c>
      <c r="E2180" s="154" t="s">
        <v>652</v>
      </c>
      <c r="F2180" s="157">
        <v>170</v>
      </c>
      <c r="G2180" s="157" t="s">
        <v>1310</v>
      </c>
      <c r="H2180" s="157">
        <v>62</v>
      </c>
      <c r="I2180" s="157">
        <v>2012</v>
      </c>
      <c r="J2180" s="157" t="s">
        <v>5</v>
      </c>
    </row>
    <row r="2181" spans="1:10">
      <c r="A2181" s="166" t="str">
        <f t="shared" si="157"/>
        <v>Republic of Korea, Environment</v>
      </c>
      <c r="B2181" s="154" t="str">
        <f t="shared" si="161"/>
        <v>KR</v>
      </c>
      <c r="C2181" s="154" t="str">
        <f t="shared" si="161"/>
        <v>410</v>
      </c>
      <c r="D2181" s="155" t="str">
        <f t="shared" si="161"/>
        <v>Republic of Korea</v>
      </c>
      <c r="E2181" s="154" t="s">
        <v>652</v>
      </c>
      <c r="F2181" s="157">
        <v>138</v>
      </c>
      <c r="G2181" s="157" t="s">
        <v>1310</v>
      </c>
      <c r="H2181" s="157">
        <v>57</v>
      </c>
      <c r="I2181" s="157">
        <v>2012</v>
      </c>
      <c r="J2181" s="157" t="s">
        <v>5</v>
      </c>
    </row>
    <row r="2182" spans="1:10">
      <c r="A2182" s="166" t="str">
        <f t="shared" ref="A2182:A2245" si="162">D2182&amp;", "&amp;E2182</f>
        <v>France, Environment</v>
      </c>
      <c r="B2182" s="154" t="str">
        <f t="shared" si="161"/>
        <v>FR</v>
      </c>
      <c r="C2182" s="154" t="str">
        <f t="shared" si="161"/>
        <v>250</v>
      </c>
      <c r="D2182" s="155" t="str">
        <f t="shared" si="161"/>
        <v>France</v>
      </c>
      <c r="E2182" s="154" t="s">
        <v>652</v>
      </c>
      <c r="F2182" s="157">
        <v>191</v>
      </c>
      <c r="G2182" s="157" t="s">
        <v>1310</v>
      </c>
      <c r="H2182" s="157">
        <v>69</v>
      </c>
      <c r="I2182" s="157">
        <v>2012</v>
      </c>
      <c r="J2182" s="157" t="s">
        <v>5</v>
      </c>
    </row>
    <row r="2183" spans="1:10">
      <c r="A2183" s="166" t="str">
        <f t="shared" si="162"/>
        <v>Cayman Islands, Environment</v>
      </c>
      <c r="B2183" s="154" t="str">
        <f t="shared" si="161"/>
        <v>KY</v>
      </c>
      <c r="C2183" s="154" t="str">
        <f t="shared" si="161"/>
        <v>136</v>
      </c>
      <c r="D2183" s="155" t="str">
        <f t="shared" si="161"/>
        <v>Cayman Islands</v>
      </c>
      <c r="E2183" s="154" t="s">
        <v>652</v>
      </c>
      <c r="F2183" s="157">
        <v>166</v>
      </c>
      <c r="G2183" s="157" t="s">
        <v>1310</v>
      </c>
      <c r="H2183" s="157">
        <v>61</v>
      </c>
      <c r="I2183" s="157">
        <v>2012</v>
      </c>
      <c r="J2183" s="157" t="s">
        <v>6</v>
      </c>
    </row>
    <row r="2184" spans="1:10">
      <c r="A2184" s="166" t="str">
        <f t="shared" si="162"/>
        <v>Belgium, Environment</v>
      </c>
      <c r="B2184" s="154" t="str">
        <f t="shared" si="161"/>
        <v>BE</v>
      </c>
      <c r="C2184" s="154" t="str">
        <f t="shared" si="161"/>
        <v>056</v>
      </c>
      <c r="D2184" s="155" t="str">
        <f t="shared" si="161"/>
        <v>Belgium</v>
      </c>
      <c r="E2184" s="154" t="s">
        <v>652</v>
      </c>
      <c r="F2184" s="157">
        <v>173</v>
      </c>
      <c r="G2184" s="157" t="s">
        <v>1310</v>
      </c>
      <c r="H2184" s="157">
        <v>63</v>
      </c>
      <c r="I2184" s="157">
        <v>2012</v>
      </c>
      <c r="J2184" s="157" t="s">
        <v>5</v>
      </c>
    </row>
    <row r="2185" spans="1:10">
      <c r="A2185" s="166" t="str">
        <f t="shared" si="162"/>
        <v>United Kingdom of Great Britain and Northern Ireland, Environment</v>
      </c>
      <c r="B2185" s="154" t="str">
        <f t="shared" si="161"/>
        <v>GB</v>
      </c>
      <c r="C2185" s="154" t="str">
        <f t="shared" si="161"/>
        <v>826</v>
      </c>
      <c r="D2185" s="155" t="str">
        <f t="shared" si="161"/>
        <v>United Kingdom of Great Britain and Northern Ireland</v>
      </c>
      <c r="E2185" s="154" t="s">
        <v>652</v>
      </c>
      <c r="F2185" s="157">
        <v>191</v>
      </c>
      <c r="G2185" s="157" t="s">
        <v>1310</v>
      </c>
      <c r="H2185" s="157">
        <v>69</v>
      </c>
      <c r="I2185" s="157">
        <v>2012</v>
      </c>
      <c r="J2185" s="157" t="s">
        <v>5</v>
      </c>
    </row>
    <row r="2186" spans="1:10">
      <c r="A2186" s="166" t="str">
        <f t="shared" si="162"/>
        <v>Luxembourg, Environment</v>
      </c>
      <c r="B2186" s="154" t="str">
        <f t="shared" si="161"/>
        <v>LU</v>
      </c>
      <c r="C2186" s="154" t="str">
        <f t="shared" si="161"/>
        <v>442</v>
      </c>
      <c r="D2186" s="155" t="str">
        <f t="shared" si="161"/>
        <v>Luxembourg</v>
      </c>
      <c r="E2186" s="154" t="s">
        <v>652</v>
      </c>
      <c r="F2186" s="157">
        <v>191</v>
      </c>
      <c r="G2186" s="157" t="s">
        <v>1310</v>
      </c>
      <c r="H2186" s="157">
        <v>69</v>
      </c>
      <c r="I2186" s="157">
        <v>2012</v>
      </c>
      <c r="J2186" s="157" t="s">
        <v>5</v>
      </c>
    </row>
    <row r="2187" spans="1:10">
      <c r="A2187" s="166" t="str">
        <f t="shared" si="162"/>
        <v>Japan, Environment</v>
      </c>
      <c r="B2187" s="154" t="str">
        <f t="shared" si="161"/>
        <v>JP</v>
      </c>
      <c r="C2187" s="154" t="str">
        <f t="shared" si="161"/>
        <v>392</v>
      </c>
      <c r="D2187" s="155" t="str">
        <f t="shared" si="161"/>
        <v>Japan</v>
      </c>
      <c r="E2187" s="154" t="s">
        <v>652</v>
      </c>
      <c r="F2187" s="157">
        <v>173</v>
      </c>
      <c r="G2187" s="157" t="s">
        <v>1310</v>
      </c>
      <c r="H2187" s="157">
        <v>63</v>
      </c>
      <c r="I2187" s="157">
        <v>2012</v>
      </c>
      <c r="J2187" s="157" t="s">
        <v>5</v>
      </c>
    </row>
    <row r="2188" spans="1:10">
      <c r="A2188" s="166" t="str">
        <f t="shared" si="162"/>
        <v>Iceland, Environment</v>
      </c>
      <c r="B2188" s="154" t="str">
        <f t="shared" si="161"/>
        <v>IS</v>
      </c>
      <c r="C2188" s="154" t="str">
        <f t="shared" si="161"/>
        <v>352</v>
      </c>
      <c r="D2188" s="155" t="str">
        <f t="shared" si="161"/>
        <v>Iceland</v>
      </c>
      <c r="E2188" s="154" t="s">
        <v>652</v>
      </c>
      <c r="F2188" s="157">
        <v>184</v>
      </c>
      <c r="G2188" s="157" t="s">
        <v>1310</v>
      </c>
      <c r="H2188" s="157">
        <v>66</v>
      </c>
      <c r="I2188" s="157">
        <v>2012</v>
      </c>
      <c r="J2188" s="157" t="s">
        <v>5</v>
      </c>
    </row>
    <row r="2189" spans="1:10">
      <c r="A2189" s="166" t="str">
        <f t="shared" si="162"/>
        <v>Finland, Environment</v>
      </c>
      <c r="B2189" s="154" t="str">
        <f t="shared" ref="B2189:D2204" si="163">B1989</f>
        <v>FI</v>
      </c>
      <c r="C2189" s="154" t="str">
        <f t="shared" si="163"/>
        <v>246</v>
      </c>
      <c r="D2189" s="155" t="str">
        <f t="shared" si="163"/>
        <v>Finland</v>
      </c>
      <c r="E2189" s="154" t="s">
        <v>652</v>
      </c>
      <c r="F2189" s="157">
        <v>178</v>
      </c>
      <c r="G2189" s="157" t="s">
        <v>1310</v>
      </c>
      <c r="H2189" s="157">
        <v>64</v>
      </c>
      <c r="I2189" s="157">
        <v>2012</v>
      </c>
      <c r="J2189" s="157" t="s">
        <v>5</v>
      </c>
    </row>
    <row r="2190" spans="1:10">
      <c r="A2190" s="166" t="str">
        <f t="shared" si="162"/>
        <v>Liechtenstein, Environment</v>
      </c>
      <c r="B2190" s="154" t="str">
        <f t="shared" si="163"/>
        <v>LI</v>
      </c>
      <c r="C2190" s="154" t="str">
        <f t="shared" si="163"/>
        <v>438</v>
      </c>
      <c r="D2190" s="155" t="str">
        <f t="shared" si="163"/>
        <v>Liechtenstein</v>
      </c>
      <c r="E2190" s="154" t="s">
        <v>652</v>
      </c>
      <c r="F2190" s="157">
        <v>181</v>
      </c>
      <c r="G2190" s="157" t="s">
        <v>1310</v>
      </c>
      <c r="H2190" s="157">
        <v>65</v>
      </c>
      <c r="I2190" s="157">
        <v>2012</v>
      </c>
      <c r="J2190" s="157" t="s">
        <v>6</v>
      </c>
    </row>
    <row r="2191" spans="1:10">
      <c r="A2191" s="166" t="str">
        <f t="shared" si="162"/>
        <v>Ireland, Environment</v>
      </c>
      <c r="B2191" s="154" t="str">
        <f t="shared" si="163"/>
        <v>IE</v>
      </c>
      <c r="C2191" s="154" t="str">
        <f t="shared" si="163"/>
        <v>372</v>
      </c>
      <c r="D2191" s="155" t="str">
        <f t="shared" si="163"/>
        <v>Ireland</v>
      </c>
      <c r="E2191" s="154" t="s">
        <v>652</v>
      </c>
      <c r="F2191" s="157">
        <v>157</v>
      </c>
      <c r="G2191" s="157" t="s">
        <v>1310</v>
      </c>
      <c r="H2191" s="157">
        <v>59</v>
      </c>
      <c r="I2191" s="157">
        <v>2012</v>
      </c>
      <c r="J2191" s="157" t="s">
        <v>5</v>
      </c>
    </row>
    <row r="2192" spans="1:10">
      <c r="A2192" s="166" t="str">
        <f t="shared" si="162"/>
        <v>Bermuda, Environment</v>
      </c>
      <c r="B2192" s="154" t="str">
        <f t="shared" si="163"/>
        <v>BM</v>
      </c>
      <c r="C2192" s="154" t="str">
        <f t="shared" si="163"/>
        <v>060</v>
      </c>
      <c r="D2192" s="155" t="str">
        <f t="shared" si="163"/>
        <v>Bermuda</v>
      </c>
      <c r="E2192" s="154" t="s">
        <v>652</v>
      </c>
      <c r="F2192" s="157">
        <v>173</v>
      </c>
      <c r="G2192" s="157" t="s">
        <v>1310</v>
      </c>
      <c r="H2192" s="157">
        <v>63</v>
      </c>
      <c r="I2192" s="157">
        <v>2012</v>
      </c>
      <c r="J2192" s="157" t="s">
        <v>6</v>
      </c>
    </row>
    <row r="2193" spans="1:10">
      <c r="A2193" s="166" t="str">
        <f t="shared" si="162"/>
        <v>United States of America, Environment</v>
      </c>
      <c r="B2193" s="154" t="str">
        <f t="shared" si="163"/>
        <v>US</v>
      </c>
      <c r="C2193" s="154" t="str">
        <f t="shared" si="163"/>
        <v>840</v>
      </c>
      <c r="D2193" s="155" t="str">
        <f t="shared" si="163"/>
        <v>United States of America</v>
      </c>
      <c r="E2193" s="154" t="s">
        <v>652</v>
      </c>
      <c r="F2193" s="157">
        <v>138</v>
      </c>
      <c r="G2193" s="157" t="s">
        <v>1310</v>
      </c>
      <c r="H2193" s="157">
        <v>57</v>
      </c>
      <c r="I2193" s="157">
        <v>2012</v>
      </c>
      <c r="J2193" s="157" t="s">
        <v>5</v>
      </c>
    </row>
    <row r="2194" spans="1:10">
      <c r="A2194" s="166" t="str">
        <f t="shared" si="162"/>
        <v>Germany, Environment</v>
      </c>
      <c r="B2194" s="154" t="str">
        <f t="shared" si="163"/>
        <v>DE</v>
      </c>
      <c r="C2194" s="154" t="str">
        <f t="shared" si="163"/>
        <v>276</v>
      </c>
      <c r="D2194" s="155" t="str">
        <f t="shared" si="163"/>
        <v>Germany</v>
      </c>
      <c r="E2194" s="154" t="s">
        <v>652</v>
      </c>
      <c r="F2194" s="157">
        <v>189</v>
      </c>
      <c r="G2194" s="157" t="s">
        <v>1310</v>
      </c>
      <c r="H2194" s="157">
        <v>67</v>
      </c>
      <c r="I2194" s="157">
        <v>2012</v>
      </c>
      <c r="J2194" s="157" t="s">
        <v>5</v>
      </c>
    </row>
    <row r="2195" spans="1:10">
      <c r="A2195" s="166" t="str">
        <f t="shared" si="162"/>
        <v>Austria, Environment</v>
      </c>
      <c r="B2195" s="154" t="str">
        <f t="shared" si="163"/>
        <v>AT</v>
      </c>
      <c r="C2195" s="154" t="str">
        <f t="shared" si="163"/>
        <v>040</v>
      </c>
      <c r="D2195" s="155" t="str">
        <f t="shared" si="163"/>
        <v>Austria</v>
      </c>
      <c r="E2195" s="154" t="s">
        <v>652</v>
      </c>
      <c r="F2195" s="157">
        <v>191</v>
      </c>
      <c r="G2195" s="157" t="s">
        <v>1310</v>
      </c>
      <c r="H2195" s="157">
        <v>69</v>
      </c>
      <c r="I2195" s="157">
        <v>2012</v>
      </c>
      <c r="J2195" s="157" t="s">
        <v>5</v>
      </c>
    </row>
    <row r="2196" spans="1:10">
      <c r="A2196" s="166" t="str">
        <f t="shared" si="162"/>
        <v>Canada, Environment</v>
      </c>
      <c r="B2196" s="154" t="str">
        <f t="shared" si="163"/>
        <v>CA</v>
      </c>
      <c r="C2196" s="154" t="str">
        <f t="shared" si="163"/>
        <v>124</v>
      </c>
      <c r="D2196" s="155" t="str">
        <f t="shared" si="163"/>
        <v>Canada</v>
      </c>
      <c r="E2196" s="154" t="s">
        <v>652</v>
      </c>
      <c r="F2196" s="157">
        <v>148</v>
      </c>
      <c r="G2196" s="157" t="s">
        <v>1310</v>
      </c>
      <c r="H2196" s="157">
        <v>58</v>
      </c>
      <c r="I2196" s="157">
        <v>2012</v>
      </c>
      <c r="J2196" s="157" t="s">
        <v>5</v>
      </c>
    </row>
    <row r="2197" spans="1:10">
      <c r="A2197" s="166" t="str">
        <f t="shared" si="162"/>
        <v>Monaco, Environment</v>
      </c>
      <c r="B2197" s="154" t="str">
        <f t="shared" si="163"/>
        <v>MC</v>
      </c>
      <c r="C2197" s="154" t="str">
        <f t="shared" si="163"/>
        <v>492</v>
      </c>
      <c r="D2197" s="155" t="str">
        <f t="shared" si="163"/>
        <v>Monaco</v>
      </c>
      <c r="E2197" s="154" t="s">
        <v>652</v>
      </c>
      <c r="F2197" s="157">
        <v>181</v>
      </c>
      <c r="G2197" s="157" t="s">
        <v>1310</v>
      </c>
      <c r="H2197" s="157">
        <v>65</v>
      </c>
      <c r="I2197" s="157">
        <v>2012</v>
      </c>
      <c r="J2197" s="157" t="s">
        <v>6</v>
      </c>
    </row>
    <row r="2198" spans="1:10">
      <c r="A2198" s="166" t="str">
        <f t="shared" si="162"/>
        <v>Denmark, Environment</v>
      </c>
      <c r="B2198" s="154" t="str">
        <f t="shared" si="163"/>
        <v>DK</v>
      </c>
      <c r="C2198" s="154" t="str">
        <f t="shared" si="163"/>
        <v>208</v>
      </c>
      <c r="D2198" s="155" t="str">
        <f t="shared" si="163"/>
        <v>Denmark</v>
      </c>
      <c r="E2198" s="154" t="s">
        <v>652</v>
      </c>
      <c r="F2198" s="157">
        <v>178</v>
      </c>
      <c r="G2198" s="157" t="s">
        <v>1310</v>
      </c>
      <c r="H2198" s="157">
        <v>64</v>
      </c>
      <c r="I2198" s="157">
        <v>2012</v>
      </c>
      <c r="J2198" s="157" t="s">
        <v>5</v>
      </c>
    </row>
    <row r="2199" spans="1:10">
      <c r="A2199" s="166" t="str">
        <f t="shared" si="162"/>
        <v>Sweden, Environment</v>
      </c>
      <c r="B2199" s="154" t="str">
        <f t="shared" si="163"/>
        <v>SE</v>
      </c>
      <c r="C2199" s="154" t="str">
        <f t="shared" si="163"/>
        <v>752</v>
      </c>
      <c r="D2199" s="155" t="str">
        <f t="shared" si="163"/>
        <v>Sweden</v>
      </c>
      <c r="E2199" s="154" t="s">
        <v>652</v>
      </c>
      <c r="F2199" s="157">
        <v>191</v>
      </c>
      <c r="G2199" s="157" t="s">
        <v>1310</v>
      </c>
      <c r="H2199" s="157">
        <v>69</v>
      </c>
      <c r="I2199" s="157">
        <v>2012</v>
      </c>
      <c r="J2199" s="157" t="s">
        <v>5</v>
      </c>
    </row>
    <row r="2200" spans="1:10">
      <c r="A2200" s="166" t="str">
        <f t="shared" si="162"/>
        <v>Australia, Environment</v>
      </c>
      <c r="B2200" s="154" t="str">
        <f t="shared" si="163"/>
        <v>AU</v>
      </c>
      <c r="C2200" s="154" t="str">
        <f t="shared" si="163"/>
        <v>036</v>
      </c>
      <c r="D2200" s="155" t="str">
        <f t="shared" si="163"/>
        <v>Australia</v>
      </c>
      <c r="E2200" s="154" t="s">
        <v>652</v>
      </c>
      <c r="F2200" s="157">
        <v>138</v>
      </c>
      <c r="G2200" s="157" t="s">
        <v>1310</v>
      </c>
      <c r="H2200" s="157">
        <v>57</v>
      </c>
      <c r="I2200" s="157">
        <v>2012</v>
      </c>
      <c r="J2200" s="157" t="s">
        <v>5</v>
      </c>
    </row>
    <row r="2201" spans="1:10">
      <c r="A2201" s="166" t="str">
        <f t="shared" si="162"/>
        <v>Netherlands, Environment</v>
      </c>
      <c r="B2201" s="154" t="str">
        <f t="shared" si="163"/>
        <v>NL</v>
      </c>
      <c r="C2201" s="154" t="str">
        <f t="shared" si="163"/>
        <v>528</v>
      </c>
      <c r="D2201" s="155" t="str">
        <f t="shared" si="163"/>
        <v>Netherlands</v>
      </c>
      <c r="E2201" s="154" t="s">
        <v>652</v>
      </c>
      <c r="F2201" s="157">
        <v>184</v>
      </c>
      <c r="G2201" s="157" t="s">
        <v>1310</v>
      </c>
      <c r="H2201" s="157">
        <v>66</v>
      </c>
      <c r="I2201" s="157">
        <v>2012</v>
      </c>
      <c r="J2201" s="157" t="s">
        <v>5</v>
      </c>
    </row>
    <row r="2202" spans="1:10">
      <c r="A2202" s="166" t="str">
        <f t="shared" si="162"/>
        <v>New Zealand, Environment</v>
      </c>
      <c r="B2202" s="154" t="str">
        <f t="shared" si="163"/>
        <v>NZ</v>
      </c>
      <c r="C2202" s="154" t="str">
        <f t="shared" si="163"/>
        <v>554</v>
      </c>
      <c r="D2202" s="155" t="str">
        <f t="shared" si="163"/>
        <v>New Zealand</v>
      </c>
      <c r="E2202" s="154" t="s">
        <v>652</v>
      </c>
      <c r="F2202" s="157">
        <v>184</v>
      </c>
      <c r="G2202" s="157" t="s">
        <v>1310</v>
      </c>
      <c r="H2202" s="157">
        <v>66</v>
      </c>
      <c r="I2202" s="157">
        <v>2012</v>
      </c>
      <c r="J2202" s="157" t="s">
        <v>5</v>
      </c>
    </row>
    <row r="2203" spans="1:10">
      <c r="A2203" s="166" t="str">
        <f t="shared" si="162"/>
        <v>Switzerland, Environment</v>
      </c>
      <c r="B2203" s="154" t="str">
        <f t="shared" si="163"/>
        <v>CH</v>
      </c>
      <c r="C2203" s="154" t="str">
        <f t="shared" si="163"/>
        <v>756</v>
      </c>
      <c r="D2203" s="155" t="str">
        <f t="shared" si="163"/>
        <v>Switzerland</v>
      </c>
      <c r="E2203" s="154" t="s">
        <v>652</v>
      </c>
      <c r="F2203" s="157">
        <v>200</v>
      </c>
      <c r="G2203" s="157" t="s">
        <v>1310</v>
      </c>
      <c r="H2203" s="157">
        <v>77</v>
      </c>
      <c r="I2203" s="157">
        <v>2012</v>
      </c>
      <c r="J2203" s="157" t="s">
        <v>5</v>
      </c>
    </row>
    <row r="2204" spans="1:10">
      <c r="A2204" s="166" t="str">
        <f t="shared" si="162"/>
        <v>Norway, Environment</v>
      </c>
      <c r="B2204" s="154" t="str">
        <f t="shared" si="163"/>
        <v>NO</v>
      </c>
      <c r="C2204" s="154" t="str">
        <f t="shared" si="163"/>
        <v>578</v>
      </c>
      <c r="D2204" s="155" t="str">
        <f t="shared" si="163"/>
        <v>Norway</v>
      </c>
      <c r="E2204" s="154" t="s">
        <v>652</v>
      </c>
      <c r="F2204" s="157">
        <v>198</v>
      </c>
      <c r="G2204" s="157" t="s">
        <v>1310</v>
      </c>
      <c r="H2204" s="157">
        <v>70</v>
      </c>
      <c r="I2204" s="157">
        <v>2012</v>
      </c>
      <c r="J2204" s="157" t="s">
        <v>5</v>
      </c>
    </row>
    <row r="2205" spans="1:10">
      <c r="A2205" s="166" t="str">
        <f t="shared" si="162"/>
        <v>Somalia, Groups and associations</v>
      </c>
      <c r="B2205" s="154" t="str">
        <f t="shared" ref="B2205:D2220" si="164">B2005</f>
        <v>SO</v>
      </c>
      <c r="C2205" s="154" t="str">
        <f t="shared" si="164"/>
        <v>706</v>
      </c>
      <c r="D2205" s="155" t="str">
        <f t="shared" si="164"/>
        <v>Somalia</v>
      </c>
      <c r="E2205" s="154" t="s">
        <v>656</v>
      </c>
      <c r="F2205" s="157">
        <v>1</v>
      </c>
      <c r="G2205" s="157" t="s">
        <v>657</v>
      </c>
      <c r="H2205" s="160">
        <v>7</v>
      </c>
      <c r="I2205" s="157">
        <v>2013</v>
      </c>
      <c r="J2205" s="157" t="s">
        <v>5</v>
      </c>
    </row>
    <row r="2206" spans="1:10">
      <c r="A2206" s="166" t="str">
        <f t="shared" si="162"/>
        <v>Democratic Republic of the Congo, Groups and associations</v>
      </c>
      <c r="B2206" s="154" t="str">
        <f t="shared" si="164"/>
        <v>CD</v>
      </c>
      <c r="C2206" s="154" t="str">
        <f t="shared" si="164"/>
        <v>180</v>
      </c>
      <c r="D2206" s="155" t="str">
        <f t="shared" si="164"/>
        <v>Democratic Republic of the Congo</v>
      </c>
      <c r="E2206" s="154" t="s">
        <v>656</v>
      </c>
      <c r="F2206" s="157">
        <v>15</v>
      </c>
      <c r="G2206" s="157" t="s">
        <v>657</v>
      </c>
      <c r="H2206" s="160">
        <v>6</v>
      </c>
      <c r="I2206" s="157">
        <v>2013</v>
      </c>
      <c r="J2206" s="157" t="s">
        <v>5</v>
      </c>
    </row>
    <row r="2207" spans="1:10">
      <c r="A2207" s="166" t="str">
        <f t="shared" si="162"/>
        <v>Eritrea, Groups and associations</v>
      </c>
      <c r="B2207" s="154" t="str">
        <f t="shared" si="164"/>
        <v>ER</v>
      </c>
      <c r="C2207" s="154" t="str">
        <f t="shared" si="164"/>
        <v>232</v>
      </c>
      <c r="D2207" s="155" t="str">
        <f t="shared" si="164"/>
        <v>Eritrea</v>
      </c>
      <c r="E2207" s="154" t="s">
        <v>656</v>
      </c>
      <c r="F2207" s="157">
        <v>1</v>
      </c>
      <c r="G2207" s="157" t="s">
        <v>657</v>
      </c>
      <c r="H2207" s="160">
        <v>7</v>
      </c>
      <c r="I2207" s="157">
        <v>2013</v>
      </c>
      <c r="J2207" s="157" t="s">
        <v>5</v>
      </c>
    </row>
    <row r="2208" spans="1:10">
      <c r="A2208" s="166" t="str">
        <f t="shared" si="162"/>
        <v>Chad, Groups and associations</v>
      </c>
      <c r="B2208" s="154" t="str">
        <f t="shared" si="164"/>
        <v>TD</v>
      </c>
      <c r="C2208" s="154" t="str">
        <f t="shared" si="164"/>
        <v>148</v>
      </c>
      <c r="D2208" s="155" t="str">
        <f t="shared" si="164"/>
        <v>Chad</v>
      </c>
      <c r="E2208" s="154" t="s">
        <v>656</v>
      </c>
      <c r="F2208" s="157">
        <v>10</v>
      </c>
      <c r="G2208" s="157" t="s">
        <v>657</v>
      </c>
      <c r="H2208" s="160">
        <v>6.5</v>
      </c>
      <c r="I2208" s="157">
        <v>2013</v>
      </c>
      <c r="J2208" s="157" t="s">
        <v>5</v>
      </c>
    </row>
    <row r="2209" spans="1:10">
      <c r="A2209" s="166" t="str">
        <f t="shared" si="162"/>
        <v>Burundi, Groups and associations</v>
      </c>
      <c r="B2209" s="154" t="str">
        <f t="shared" si="164"/>
        <v>BI</v>
      </c>
      <c r="C2209" s="154" t="str">
        <f t="shared" si="164"/>
        <v>108</v>
      </c>
      <c r="D2209" s="155" t="str">
        <f t="shared" si="164"/>
        <v>Burundi</v>
      </c>
      <c r="E2209" s="154" t="s">
        <v>656</v>
      </c>
      <c r="F2209" s="157">
        <v>47</v>
      </c>
      <c r="G2209" s="157" t="s">
        <v>657</v>
      </c>
      <c r="H2209" s="160">
        <v>5</v>
      </c>
      <c r="I2209" s="157">
        <v>2013</v>
      </c>
      <c r="J2209" s="157" t="s">
        <v>5</v>
      </c>
    </row>
    <row r="2210" spans="1:10">
      <c r="A2210" s="166" t="str">
        <f t="shared" si="162"/>
        <v>Guinea-Bissau, Groups and associations</v>
      </c>
      <c r="B2210" s="154" t="str">
        <f t="shared" si="164"/>
        <v>GW</v>
      </c>
      <c r="C2210" s="154" t="str">
        <f t="shared" si="164"/>
        <v>624</v>
      </c>
      <c r="D2210" s="155" t="str">
        <f t="shared" si="164"/>
        <v>Guinea-Bissau</v>
      </c>
      <c r="E2210" s="154" t="s">
        <v>656</v>
      </c>
      <c r="F2210" s="157">
        <v>31</v>
      </c>
      <c r="G2210" s="157" t="s">
        <v>657</v>
      </c>
      <c r="H2210" s="160">
        <v>5.5</v>
      </c>
      <c r="I2210" s="157">
        <v>2013</v>
      </c>
      <c r="J2210" s="157" t="s">
        <v>5</v>
      </c>
    </row>
    <row r="2211" spans="1:10">
      <c r="A2211" s="166" t="str">
        <f t="shared" si="162"/>
        <v>Central African Republic, Groups and associations</v>
      </c>
      <c r="B2211" s="154" t="str">
        <f t="shared" si="164"/>
        <v>CF</v>
      </c>
      <c r="C2211" s="154" t="str">
        <f t="shared" si="164"/>
        <v>140</v>
      </c>
      <c r="D2211" s="155" t="str">
        <f t="shared" si="164"/>
        <v>Central African Republic</v>
      </c>
      <c r="E2211" s="154" t="s">
        <v>656</v>
      </c>
      <c r="F2211" s="157">
        <v>47</v>
      </c>
      <c r="G2211" s="157" t="s">
        <v>657</v>
      </c>
      <c r="H2211" s="160">
        <v>5</v>
      </c>
      <c r="I2211" s="157">
        <v>2013</v>
      </c>
      <c r="J2211" s="157" t="s">
        <v>5</v>
      </c>
    </row>
    <row r="2212" spans="1:10">
      <c r="A2212" s="166" t="str">
        <f t="shared" si="162"/>
        <v>Guinea, Groups and associations</v>
      </c>
      <c r="B2212" s="154" t="str">
        <f t="shared" si="164"/>
        <v>GN</v>
      </c>
      <c r="C2212" s="154" t="str">
        <f t="shared" si="164"/>
        <v>324</v>
      </c>
      <c r="D2212" s="155" t="str">
        <f t="shared" si="164"/>
        <v>Guinea</v>
      </c>
      <c r="E2212" s="154" t="s">
        <v>656</v>
      </c>
      <c r="F2212" s="157">
        <v>47</v>
      </c>
      <c r="G2212" s="157" t="s">
        <v>657</v>
      </c>
      <c r="H2212" s="160">
        <v>5</v>
      </c>
      <c r="I2212" s="157">
        <v>2013</v>
      </c>
      <c r="J2212" s="157" t="s">
        <v>5</v>
      </c>
    </row>
    <row r="2213" spans="1:10">
      <c r="A2213" s="166" t="str">
        <f t="shared" si="162"/>
        <v>Yemen, Groups and associations</v>
      </c>
      <c r="B2213" s="154" t="str">
        <f t="shared" si="164"/>
        <v>YE</v>
      </c>
      <c r="C2213" s="154" t="str">
        <f t="shared" si="164"/>
        <v>887</v>
      </c>
      <c r="D2213" s="155" t="str">
        <f t="shared" si="164"/>
        <v>Yemen</v>
      </c>
      <c r="E2213" s="154" t="s">
        <v>656</v>
      </c>
      <c r="F2213" s="157">
        <v>15</v>
      </c>
      <c r="G2213" s="157" t="s">
        <v>657</v>
      </c>
      <c r="H2213" s="160">
        <v>6</v>
      </c>
      <c r="I2213" s="157">
        <v>2013</v>
      </c>
      <c r="J2213" s="157" t="s">
        <v>5</v>
      </c>
    </row>
    <row r="2214" spans="1:10">
      <c r="A2214" s="166" t="str">
        <f t="shared" si="162"/>
        <v>Liberia, Groups and associations</v>
      </c>
      <c r="B2214" s="154" t="str">
        <f t="shared" si="164"/>
        <v>LR</v>
      </c>
      <c r="C2214" s="154" t="str">
        <f t="shared" si="164"/>
        <v>430</v>
      </c>
      <c r="D2214" s="155" t="str">
        <f t="shared" si="164"/>
        <v>Liberia</v>
      </c>
      <c r="E2214" s="154" t="s">
        <v>656</v>
      </c>
      <c r="F2214" s="157">
        <v>77</v>
      </c>
      <c r="G2214" s="157" t="s">
        <v>657</v>
      </c>
      <c r="H2214" s="160">
        <v>3.5</v>
      </c>
      <c r="I2214" s="157">
        <v>2013</v>
      </c>
      <c r="J2214" s="157" t="s">
        <v>5</v>
      </c>
    </row>
    <row r="2215" spans="1:10">
      <c r="A2215" s="166" t="str">
        <f t="shared" si="162"/>
        <v>Mali, Groups and associations</v>
      </c>
      <c r="B2215" s="154" t="str">
        <f t="shared" si="164"/>
        <v>ML</v>
      </c>
      <c r="C2215" s="154" t="str">
        <f t="shared" si="164"/>
        <v>466</v>
      </c>
      <c r="D2215" s="155" t="str">
        <f t="shared" si="164"/>
        <v>Mali</v>
      </c>
      <c r="E2215" s="154" t="s">
        <v>656</v>
      </c>
      <c r="F2215" s="157">
        <v>15</v>
      </c>
      <c r="G2215" s="157" t="s">
        <v>657</v>
      </c>
      <c r="H2215" s="160">
        <v>6</v>
      </c>
      <c r="I2215" s="157">
        <v>2013</v>
      </c>
      <c r="J2215" s="157" t="s">
        <v>5</v>
      </c>
    </row>
    <row r="2216" spans="1:10">
      <c r="A2216" s="166" t="str">
        <f t="shared" si="162"/>
        <v>Democratic People's Republic of Korea, Groups and associations</v>
      </c>
      <c r="B2216" s="154" t="str">
        <f t="shared" si="164"/>
        <v>KP</v>
      </c>
      <c r="C2216" s="154" t="str">
        <f t="shared" si="164"/>
        <v>408</v>
      </c>
      <c r="D2216" s="155" t="str">
        <f t="shared" si="164"/>
        <v>Democratic People's Republic of Korea</v>
      </c>
      <c r="E2216" s="154" t="s">
        <v>656</v>
      </c>
      <c r="F2216" s="157">
        <v>1</v>
      </c>
      <c r="G2216" s="157" t="s">
        <v>657</v>
      </c>
      <c r="H2216" s="160">
        <v>7</v>
      </c>
      <c r="I2216" s="157">
        <v>2013</v>
      </c>
      <c r="J2216" s="157" t="s">
        <v>5</v>
      </c>
    </row>
    <row r="2217" spans="1:10">
      <c r="A2217" s="166" t="str">
        <f t="shared" si="162"/>
        <v>Afghanistan, Groups and associations</v>
      </c>
      <c r="B2217" s="154" t="str">
        <f t="shared" si="164"/>
        <v>AF</v>
      </c>
      <c r="C2217" s="154" t="str">
        <f t="shared" si="164"/>
        <v>004</v>
      </c>
      <c r="D2217" s="155" t="str">
        <f t="shared" si="164"/>
        <v>Afghanistan</v>
      </c>
      <c r="E2217" s="154" t="s">
        <v>656</v>
      </c>
      <c r="F2217" s="157">
        <v>15</v>
      </c>
      <c r="G2217" s="157" t="s">
        <v>657</v>
      </c>
      <c r="H2217" s="160">
        <v>6</v>
      </c>
      <c r="I2217" s="157">
        <v>2013</v>
      </c>
      <c r="J2217" s="157" t="s">
        <v>5</v>
      </c>
    </row>
    <row r="2218" spans="1:10">
      <c r="A2218" s="166" t="str">
        <f t="shared" si="162"/>
        <v>Niger, Groups and associations</v>
      </c>
      <c r="B2218" s="154" t="str">
        <f t="shared" si="164"/>
        <v>NE</v>
      </c>
      <c r="C2218" s="154" t="str">
        <f t="shared" si="164"/>
        <v>562</v>
      </c>
      <c r="D2218" s="155" t="str">
        <f t="shared" si="164"/>
        <v>Niger</v>
      </c>
      <c r="E2218" s="154" t="s">
        <v>656</v>
      </c>
      <c r="F2218" s="157">
        <v>77</v>
      </c>
      <c r="G2218" s="157" t="s">
        <v>657</v>
      </c>
      <c r="H2218" s="160">
        <v>3.5</v>
      </c>
      <c r="I2218" s="157">
        <v>2013</v>
      </c>
      <c r="J2218" s="157" t="s">
        <v>5</v>
      </c>
    </row>
    <row r="2219" spans="1:10">
      <c r="A2219" s="166" t="str">
        <f t="shared" si="162"/>
        <v>Madagascar, Groups and associations</v>
      </c>
      <c r="B2219" s="154" t="str">
        <f t="shared" si="164"/>
        <v>MG</v>
      </c>
      <c r="C2219" s="154" t="str">
        <f t="shared" si="164"/>
        <v>450</v>
      </c>
      <c r="D2219" s="155" t="str">
        <f t="shared" si="164"/>
        <v>Madagascar</v>
      </c>
      <c r="E2219" s="154" t="s">
        <v>656</v>
      </c>
      <c r="F2219" s="157">
        <v>47</v>
      </c>
      <c r="G2219" s="157" t="s">
        <v>657</v>
      </c>
      <c r="H2219" s="160">
        <v>5</v>
      </c>
      <c r="I2219" s="157">
        <v>2013</v>
      </c>
      <c r="J2219" s="157" t="s">
        <v>5</v>
      </c>
    </row>
    <row r="2220" spans="1:10">
      <c r="A2220" s="166" t="str">
        <f t="shared" si="162"/>
        <v>Sierra Leone, Groups and associations</v>
      </c>
      <c r="B2220" s="154" t="str">
        <f t="shared" si="164"/>
        <v>SL</v>
      </c>
      <c r="C2220" s="154" t="str">
        <f t="shared" si="164"/>
        <v>694</v>
      </c>
      <c r="D2220" s="155" t="str">
        <f t="shared" si="164"/>
        <v>Sierra Leone</v>
      </c>
      <c r="E2220" s="154" t="s">
        <v>656</v>
      </c>
      <c r="F2220" s="157">
        <v>106</v>
      </c>
      <c r="G2220" s="157" t="s">
        <v>657</v>
      </c>
      <c r="H2220" s="160">
        <v>2.5</v>
      </c>
      <c r="I2220" s="157">
        <v>2013</v>
      </c>
      <c r="J2220" s="157" t="s">
        <v>5</v>
      </c>
    </row>
    <row r="2221" spans="1:10">
      <c r="A2221" s="166" t="str">
        <f t="shared" si="162"/>
        <v>Sudan, Groups and associations</v>
      </c>
      <c r="B2221" s="154" t="str">
        <f t="shared" ref="B2221:D2236" si="165">B2021</f>
        <v>SD</v>
      </c>
      <c r="C2221" s="154" t="str">
        <f t="shared" si="165"/>
        <v>729</v>
      </c>
      <c r="D2221" s="155" t="str">
        <f t="shared" si="165"/>
        <v>Sudan</v>
      </c>
      <c r="E2221" s="154" t="s">
        <v>656</v>
      </c>
      <c r="F2221" s="157">
        <v>1</v>
      </c>
      <c r="G2221" s="157" t="s">
        <v>657</v>
      </c>
      <c r="H2221" s="160">
        <v>7</v>
      </c>
      <c r="I2221" s="157">
        <v>2013</v>
      </c>
      <c r="J2221" s="157" t="s">
        <v>5</v>
      </c>
    </row>
    <row r="2222" spans="1:10">
      <c r="A2222" s="166" t="str">
        <f t="shared" si="162"/>
        <v>Ethiopia, Groups and associations</v>
      </c>
      <c r="B2222" s="154" t="str">
        <f t="shared" si="165"/>
        <v>ET</v>
      </c>
      <c r="C2222" s="154" t="str">
        <f t="shared" si="165"/>
        <v>231</v>
      </c>
      <c r="D2222" s="155" t="str">
        <f t="shared" si="165"/>
        <v>Ethiopia</v>
      </c>
      <c r="E2222" s="154" t="s">
        <v>656</v>
      </c>
      <c r="F2222" s="157">
        <v>15</v>
      </c>
      <c r="G2222" s="157" t="s">
        <v>657</v>
      </c>
      <c r="H2222" s="160">
        <v>6</v>
      </c>
      <c r="I2222" s="157">
        <v>2013</v>
      </c>
      <c r="J2222" s="157" t="s">
        <v>5</v>
      </c>
    </row>
    <row r="2223" spans="1:10">
      <c r="A2223" s="166" t="str">
        <f t="shared" si="162"/>
        <v>Djibouti, Groups and associations</v>
      </c>
      <c r="B2223" s="154" t="str">
        <f t="shared" si="165"/>
        <v>DJ</v>
      </c>
      <c r="C2223" s="154" t="str">
        <f t="shared" si="165"/>
        <v>262</v>
      </c>
      <c r="D2223" s="155" t="str">
        <f t="shared" si="165"/>
        <v>Djibouti</v>
      </c>
      <c r="E2223" s="154" t="s">
        <v>656</v>
      </c>
      <c r="F2223" s="157">
        <v>31</v>
      </c>
      <c r="G2223" s="157" t="s">
        <v>657</v>
      </c>
      <c r="H2223" s="160">
        <v>5.5</v>
      </c>
      <c r="I2223" s="157">
        <v>2013</v>
      </c>
      <c r="J2223" s="157" t="s">
        <v>5</v>
      </c>
    </row>
    <row r="2224" spans="1:10">
      <c r="A2224" s="166" t="str">
        <f t="shared" si="162"/>
        <v>Gambia, Groups and associations</v>
      </c>
      <c r="B2224" s="154" t="str">
        <f t="shared" si="165"/>
        <v>GM</v>
      </c>
      <c r="C2224" s="154" t="str">
        <f t="shared" si="165"/>
        <v>270</v>
      </c>
      <c r="D2224" s="155" t="str">
        <f t="shared" si="165"/>
        <v>Gambia</v>
      </c>
      <c r="E2224" s="154" t="s">
        <v>656</v>
      </c>
      <c r="F2224" s="157">
        <v>15</v>
      </c>
      <c r="G2224" s="157" t="s">
        <v>657</v>
      </c>
      <c r="H2224" s="160">
        <v>6</v>
      </c>
      <c r="I2224" s="157">
        <v>2013</v>
      </c>
      <c r="J2224" s="157" t="s">
        <v>5</v>
      </c>
    </row>
    <row r="2225" spans="1:10">
      <c r="A2225" s="166" t="str">
        <f t="shared" si="162"/>
        <v>Rwanda, Groups and associations</v>
      </c>
      <c r="B2225" s="154" t="str">
        <f t="shared" si="165"/>
        <v>RW</v>
      </c>
      <c r="C2225" s="154" t="str">
        <f t="shared" si="165"/>
        <v>646</v>
      </c>
      <c r="D2225" s="155" t="str">
        <f t="shared" si="165"/>
        <v>Rwanda</v>
      </c>
      <c r="E2225" s="154" t="s">
        <v>656</v>
      </c>
      <c r="F2225" s="157">
        <v>15</v>
      </c>
      <c r="G2225" s="157" t="s">
        <v>657</v>
      </c>
      <c r="H2225" s="160">
        <v>6</v>
      </c>
      <c r="I2225" s="157">
        <v>2013</v>
      </c>
      <c r="J2225" s="157" t="s">
        <v>5</v>
      </c>
    </row>
    <row r="2226" spans="1:10">
      <c r="A2226" s="166" t="str">
        <f t="shared" si="162"/>
        <v>Zimbabwe, Groups and associations</v>
      </c>
      <c r="B2226" s="154" t="str">
        <f t="shared" si="165"/>
        <v>ZW</v>
      </c>
      <c r="C2226" s="154" t="str">
        <f t="shared" si="165"/>
        <v>716</v>
      </c>
      <c r="D2226" s="155" t="str">
        <f t="shared" si="165"/>
        <v>Zimbabwe</v>
      </c>
      <c r="E2226" s="154" t="s">
        <v>656</v>
      </c>
      <c r="F2226" s="157">
        <v>15</v>
      </c>
      <c r="G2226" s="157" t="s">
        <v>657</v>
      </c>
      <c r="H2226" s="160">
        <v>6</v>
      </c>
      <c r="I2226" s="157">
        <v>2013</v>
      </c>
      <c r="J2226" s="157" t="s">
        <v>5</v>
      </c>
    </row>
    <row r="2227" spans="1:10">
      <c r="A2227" s="166" t="str">
        <f t="shared" si="162"/>
        <v>Mauritania, Groups and associations</v>
      </c>
      <c r="B2227" s="154" t="str">
        <f t="shared" si="165"/>
        <v>MR</v>
      </c>
      <c r="C2227" s="154" t="str">
        <f t="shared" si="165"/>
        <v>478</v>
      </c>
      <c r="D2227" s="155" t="str">
        <f t="shared" si="165"/>
        <v>Mauritania</v>
      </c>
      <c r="E2227" s="154" t="s">
        <v>656</v>
      </c>
      <c r="F2227" s="157">
        <v>31</v>
      </c>
      <c r="G2227" s="157" t="s">
        <v>657</v>
      </c>
      <c r="H2227" s="160">
        <v>5.5</v>
      </c>
      <c r="I2227" s="157">
        <v>2013</v>
      </c>
      <c r="J2227" s="157" t="s">
        <v>5</v>
      </c>
    </row>
    <row r="2228" spans="1:10">
      <c r="A2228" s="166" t="str">
        <f t="shared" si="162"/>
        <v>Timor-Leste, Groups and associations</v>
      </c>
      <c r="B2228" s="154" t="str">
        <f t="shared" si="165"/>
        <v>TL</v>
      </c>
      <c r="C2228" s="154" t="str">
        <f t="shared" si="165"/>
        <v>626</v>
      </c>
      <c r="D2228" s="155" t="str">
        <f t="shared" si="165"/>
        <v>Timor-Leste</v>
      </c>
      <c r="E2228" s="154" t="s">
        <v>656</v>
      </c>
      <c r="F2228" s="157">
        <v>77</v>
      </c>
      <c r="G2228" s="157" t="s">
        <v>657</v>
      </c>
      <c r="H2228" s="160">
        <v>3.5</v>
      </c>
      <c r="I2228" s="157">
        <v>2013</v>
      </c>
      <c r="J2228" s="157" t="s">
        <v>5</v>
      </c>
    </row>
    <row r="2229" spans="1:10">
      <c r="A2229" s="166" t="str">
        <f t="shared" si="162"/>
        <v>Burkina Faso, Groups and associations</v>
      </c>
      <c r="B2229" s="154" t="str">
        <f t="shared" si="165"/>
        <v>BF</v>
      </c>
      <c r="C2229" s="154" t="str">
        <f t="shared" si="165"/>
        <v>854</v>
      </c>
      <c r="D2229" s="155" t="str">
        <f t="shared" si="165"/>
        <v>Burkina Faso</v>
      </c>
      <c r="E2229" s="154" t="s">
        <v>656</v>
      </c>
      <c r="F2229" s="157">
        <v>69</v>
      </c>
      <c r="G2229" s="157" t="s">
        <v>657</v>
      </c>
      <c r="H2229" s="160">
        <v>4</v>
      </c>
      <c r="I2229" s="157">
        <v>2013</v>
      </c>
      <c r="J2229" s="157" t="s">
        <v>5</v>
      </c>
    </row>
    <row r="2230" spans="1:10">
      <c r="A2230" s="166" t="str">
        <f t="shared" si="162"/>
        <v>Togo, Groups and associations</v>
      </c>
      <c r="B2230" s="154" t="str">
        <f t="shared" si="165"/>
        <v>TG</v>
      </c>
      <c r="C2230" s="154" t="str">
        <f t="shared" si="165"/>
        <v>768</v>
      </c>
      <c r="D2230" s="155" t="str">
        <f t="shared" si="165"/>
        <v>Togo</v>
      </c>
      <c r="E2230" s="154" t="s">
        <v>656</v>
      </c>
      <c r="F2230" s="157">
        <v>56</v>
      </c>
      <c r="G2230" s="157" t="s">
        <v>657</v>
      </c>
      <c r="H2230" s="160">
        <v>4.5</v>
      </c>
      <c r="I2230" s="157">
        <v>2013</v>
      </c>
      <c r="J2230" s="157" t="s">
        <v>5</v>
      </c>
    </row>
    <row r="2231" spans="1:10">
      <c r="A2231" s="166" t="str">
        <f t="shared" si="162"/>
        <v>Mozambique, Groups and associations</v>
      </c>
      <c r="B2231" s="154" t="str">
        <f t="shared" si="165"/>
        <v>MZ</v>
      </c>
      <c r="C2231" s="154" t="str">
        <f t="shared" si="165"/>
        <v>508</v>
      </c>
      <c r="D2231" s="155" t="str">
        <f t="shared" si="165"/>
        <v>Mozambique</v>
      </c>
      <c r="E2231" s="154" t="s">
        <v>656</v>
      </c>
      <c r="F2231" s="157">
        <v>77</v>
      </c>
      <c r="G2231" s="157" t="s">
        <v>657</v>
      </c>
      <c r="H2231" s="160">
        <v>3.5</v>
      </c>
      <c r="I2231" s="157">
        <v>2013</v>
      </c>
      <c r="J2231" s="157" t="s">
        <v>5</v>
      </c>
    </row>
    <row r="2232" spans="1:10">
      <c r="A2232" s="166" t="str">
        <f t="shared" si="162"/>
        <v>Haiti, Groups and associations</v>
      </c>
      <c r="B2232" s="154" t="str">
        <f t="shared" si="165"/>
        <v>HT</v>
      </c>
      <c r="C2232" s="154" t="str">
        <f t="shared" si="165"/>
        <v>332</v>
      </c>
      <c r="D2232" s="155" t="str">
        <f t="shared" si="165"/>
        <v>Haiti</v>
      </c>
      <c r="E2232" s="154" t="s">
        <v>656</v>
      </c>
      <c r="F2232" s="157">
        <v>56</v>
      </c>
      <c r="G2232" s="157" t="s">
        <v>657</v>
      </c>
      <c r="H2232" s="160">
        <v>4.5</v>
      </c>
      <c r="I2232" s="157">
        <v>2013</v>
      </c>
      <c r="J2232" s="157" t="s">
        <v>5</v>
      </c>
    </row>
    <row r="2233" spans="1:10">
      <c r="A2233" s="166" t="str">
        <f t="shared" si="162"/>
        <v>Congo, Groups and associations</v>
      </c>
      <c r="B2233" s="154" t="str">
        <f t="shared" si="165"/>
        <v>CG</v>
      </c>
      <c r="C2233" s="154" t="str">
        <f t="shared" si="165"/>
        <v>178</v>
      </c>
      <c r="D2233" s="155" t="str">
        <f t="shared" si="165"/>
        <v>Congo</v>
      </c>
      <c r="E2233" s="154" t="s">
        <v>656</v>
      </c>
      <c r="F2233" s="157">
        <v>31</v>
      </c>
      <c r="G2233" s="157" t="s">
        <v>657</v>
      </c>
      <c r="H2233" s="160">
        <v>5.5</v>
      </c>
      <c r="I2233" s="157">
        <v>2013</v>
      </c>
      <c r="J2233" s="157" t="s">
        <v>5</v>
      </c>
    </row>
    <row r="2234" spans="1:10">
      <c r="A2234" s="166" t="str">
        <f t="shared" si="162"/>
        <v>Comoros, Groups and associations</v>
      </c>
      <c r="B2234" s="154" t="str">
        <f t="shared" si="165"/>
        <v>KM</v>
      </c>
      <c r="C2234" s="154" t="str">
        <f t="shared" si="165"/>
        <v>174</v>
      </c>
      <c r="D2234" s="155" t="str">
        <f t="shared" si="165"/>
        <v>Comoros</v>
      </c>
      <c r="E2234" s="154" t="s">
        <v>656</v>
      </c>
      <c r="F2234" s="157">
        <v>77</v>
      </c>
      <c r="G2234" s="157" t="s">
        <v>657</v>
      </c>
      <c r="H2234" s="160">
        <v>3.5</v>
      </c>
      <c r="I2234" s="157">
        <v>2013</v>
      </c>
      <c r="J2234" s="157" t="s">
        <v>5</v>
      </c>
    </row>
    <row r="2235" spans="1:10">
      <c r="A2235" s="166" t="str">
        <f t="shared" si="162"/>
        <v>Cameroon, Groups and associations</v>
      </c>
      <c r="B2235" s="154" t="str">
        <f t="shared" si="165"/>
        <v>CM</v>
      </c>
      <c r="C2235" s="154" t="str">
        <f t="shared" si="165"/>
        <v>120</v>
      </c>
      <c r="D2235" s="155" t="str">
        <f t="shared" si="165"/>
        <v>Cameroon</v>
      </c>
      <c r="E2235" s="154" t="s">
        <v>656</v>
      </c>
      <c r="F2235" s="157">
        <v>15</v>
      </c>
      <c r="G2235" s="157" t="s">
        <v>657</v>
      </c>
      <c r="H2235" s="160">
        <v>6</v>
      </c>
      <c r="I2235" s="157">
        <v>2013</v>
      </c>
      <c r="J2235" s="157" t="s">
        <v>5</v>
      </c>
    </row>
    <row r="2236" spans="1:10">
      <c r="A2236" s="166" t="str">
        <f t="shared" si="162"/>
        <v>Sao Tome and Principe, Groups and associations</v>
      </c>
      <c r="B2236" s="154" t="str">
        <f t="shared" si="165"/>
        <v>ST</v>
      </c>
      <c r="C2236" s="154" t="str">
        <f t="shared" si="165"/>
        <v>678</v>
      </c>
      <c r="D2236" s="155" t="str">
        <f t="shared" si="165"/>
        <v>Sao Tome and Principe</v>
      </c>
      <c r="E2236" s="154" t="s">
        <v>656</v>
      </c>
      <c r="F2236" s="157">
        <v>118</v>
      </c>
      <c r="G2236" s="157" t="s">
        <v>657</v>
      </c>
      <c r="H2236" s="160">
        <v>2</v>
      </c>
      <c r="I2236" s="157">
        <v>2013</v>
      </c>
      <c r="J2236" s="157" t="s">
        <v>5</v>
      </c>
    </row>
    <row r="2237" spans="1:10">
      <c r="A2237" s="166" t="str">
        <f t="shared" si="162"/>
        <v>Iraq, Groups and associations</v>
      </c>
      <c r="B2237" s="154" t="str">
        <f t="shared" ref="B2237:D2252" si="166">B2037</f>
        <v>IQ</v>
      </c>
      <c r="C2237" s="154" t="str">
        <f t="shared" si="166"/>
        <v>368</v>
      </c>
      <c r="D2237" s="155" t="str">
        <f t="shared" si="166"/>
        <v>Iraq</v>
      </c>
      <c r="E2237" s="154" t="s">
        <v>656</v>
      </c>
      <c r="F2237" s="157">
        <v>15</v>
      </c>
      <c r="G2237" s="157" t="s">
        <v>657</v>
      </c>
      <c r="H2237" s="160">
        <v>6</v>
      </c>
      <c r="I2237" s="157">
        <v>2013</v>
      </c>
      <c r="J2237" s="157" t="s">
        <v>5</v>
      </c>
    </row>
    <row r="2238" spans="1:10">
      <c r="A2238" s="166" t="str">
        <f t="shared" si="162"/>
        <v>Cambodia, Groups and associations</v>
      </c>
      <c r="B2238" s="154" t="str">
        <f t="shared" si="166"/>
        <v>KH</v>
      </c>
      <c r="C2238" s="154" t="str">
        <f t="shared" si="166"/>
        <v>116</v>
      </c>
      <c r="D2238" s="155" t="str">
        <f t="shared" si="166"/>
        <v>Cambodia</v>
      </c>
      <c r="E2238" s="154" t="s">
        <v>656</v>
      </c>
      <c r="F2238" s="157">
        <v>31</v>
      </c>
      <c r="G2238" s="157" t="s">
        <v>657</v>
      </c>
      <c r="H2238" s="160">
        <v>5.5</v>
      </c>
      <c r="I2238" s="157">
        <v>2013</v>
      </c>
      <c r="J2238" s="157" t="s">
        <v>5</v>
      </c>
    </row>
    <row r="2239" spans="1:10">
      <c r="A2239" s="166" t="str">
        <f t="shared" si="162"/>
        <v>Myanmar, Groups and associations</v>
      </c>
      <c r="B2239" s="154" t="str">
        <f t="shared" si="166"/>
        <v>MM</v>
      </c>
      <c r="C2239" s="154" t="str">
        <f t="shared" si="166"/>
        <v>104</v>
      </c>
      <c r="D2239" s="155" t="str">
        <f t="shared" si="166"/>
        <v>Myanmar</v>
      </c>
      <c r="E2239" s="154" t="s">
        <v>656</v>
      </c>
      <c r="F2239" s="157">
        <v>31</v>
      </c>
      <c r="G2239" s="157" t="s">
        <v>657</v>
      </c>
      <c r="H2239" s="160">
        <v>5.5</v>
      </c>
      <c r="I2239" s="157">
        <v>2013</v>
      </c>
      <c r="J2239" s="157" t="s">
        <v>5</v>
      </c>
    </row>
    <row r="2240" spans="1:10">
      <c r="A2240" s="166" t="str">
        <f t="shared" si="162"/>
        <v>Lao People's Democratic Republic, Groups and associations</v>
      </c>
      <c r="B2240" s="154" t="str">
        <f t="shared" si="166"/>
        <v>LA</v>
      </c>
      <c r="C2240" s="154" t="str">
        <f t="shared" si="166"/>
        <v>418</v>
      </c>
      <c r="D2240" s="155" t="str">
        <f t="shared" si="166"/>
        <v>Lao People's Democratic Republic</v>
      </c>
      <c r="E2240" s="154" t="s">
        <v>656</v>
      </c>
      <c r="F2240" s="157">
        <v>10</v>
      </c>
      <c r="G2240" s="157" t="s">
        <v>657</v>
      </c>
      <c r="H2240" s="160">
        <v>6.5</v>
      </c>
      <c r="I2240" s="157">
        <v>2013</v>
      </c>
      <c r="J2240" s="157" t="s">
        <v>5</v>
      </c>
    </row>
    <row r="2241" spans="1:10">
      <c r="A2241" s="166" t="str">
        <f t="shared" si="162"/>
        <v>Cote d'Ivoire, Groups and associations</v>
      </c>
      <c r="B2241" s="154" t="str">
        <f t="shared" si="166"/>
        <v>CI</v>
      </c>
      <c r="C2241" s="154" t="str">
        <f t="shared" si="166"/>
        <v>384</v>
      </c>
      <c r="D2241" s="155" t="str">
        <f t="shared" si="166"/>
        <v>Cote d'Ivoire</v>
      </c>
      <c r="E2241" s="154" t="s">
        <v>656</v>
      </c>
      <c r="F2241" s="157">
        <v>47</v>
      </c>
      <c r="G2241" s="157" t="s">
        <v>657</v>
      </c>
      <c r="H2241" s="160">
        <v>5</v>
      </c>
      <c r="I2241" s="157">
        <v>2013</v>
      </c>
      <c r="J2241" s="157" t="s">
        <v>5</v>
      </c>
    </row>
    <row r="2242" spans="1:10">
      <c r="A2242" s="166" t="str">
        <f t="shared" si="162"/>
        <v>Malawi, Groups and associations</v>
      </c>
      <c r="B2242" s="154" t="str">
        <f t="shared" si="166"/>
        <v>MW</v>
      </c>
      <c r="C2242" s="154" t="str">
        <f t="shared" si="166"/>
        <v>454</v>
      </c>
      <c r="D2242" s="155" t="str">
        <f t="shared" si="166"/>
        <v>Malawi</v>
      </c>
      <c r="E2242" s="154" t="s">
        <v>656</v>
      </c>
      <c r="F2242" s="157">
        <v>77</v>
      </c>
      <c r="G2242" s="157" t="s">
        <v>657</v>
      </c>
      <c r="H2242" s="160">
        <v>3.5</v>
      </c>
      <c r="I2242" s="157">
        <v>2013</v>
      </c>
      <c r="J2242" s="157" t="s">
        <v>5</v>
      </c>
    </row>
    <row r="2243" spans="1:10">
      <c r="A2243" s="166" t="str">
        <f t="shared" si="162"/>
        <v>Angola, Groups and associations</v>
      </c>
      <c r="B2243" s="154" t="str">
        <f t="shared" si="166"/>
        <v>AO</v>
      </c>
      <c r="C2243" s="154" t="str">
        <f t="shared" si="166"/>
        <v>024</v>
      </c>
      <c r="D2243" s="155" t="str">
        <f t="shared" si="166"/>
        <v>Angola</v>
      </c>
      <c r="E2243" s="154" t="s">
        <v>656</v>
      </c>
      <c r="F2243" s="157">
        <v>31</v>
      </c>
      <c r="G2243" s="157" t="s">
        <v>657</v>
      </c>
      <c r="H2243" s="160">
        <v>5.5</v>
      </c>
      <c r="I2243" s="157">
        <v>2013</v>
      </c>
      <c r="J2243" s="157" t="s">
        <v>5</v>
      </c>
    </row>
    <row r="2244" spans="1:10">
      <c r="A2244" s="166" t="str">
        <f t="shared" si="162"/>
        <v>Nigeria, Groups and associations</v>
      </c>
      <c r="B2244" s="154" t="str">
        <f t="shared" si="166"/>
        <v>NG</v>
      </c>
      <c r="C2244" s="154" t="str">
        <f t="shared" si="166"/>
        <v>566</v>
      </c>
      <c r="D2244" s="155" t="str">
        <f t="shared" si="166"/>
        <v>Nigeria</v>
      </c>
      <c r="E2244" s="154" t="s">
        <v>656</v>
      </c>
      <c r="F2244" s="157">
        <v>69</v>
      </c>
      <c r="G2244" s="157" t="s">
        <v>657</v>
      </c>
      <c r="H2244" s="160">
        <v>4</v>
      </c>
      <c r="I2244" s="157">
        <v>2013</v>
      </c>
      <c r="J2244" s="157" t="s">
        <v>5</v>
      </c>
    </row>
    <row r="2245" spans="1:10">
      <c r="A2245" s="166" t="str">
        <f t="shared" si="162"/>
        <v>Lesotho, Groups and associations</v>
      </c>
      <c r="B2245" s="154" t="str">
        <f t="shared" si="166"/>
        <v>LS</v>
      </c>
      <c r="C2245" s="154" t="str">
        <f t="shared" si="166"/>
        <v>426</v>
      </c>
      <c r="D2245" s="155" t="str">
        <f t="shared" si="166"/>
        <v>Lesotho</v>
      </c>
      <c r="E2245" s="154" t="s">
        <v>656</v>
      </c>
      <c r="F2245" s="157">
        <v>106</v>
      </c>
      <c r="G2245" s="157" t="s">
        <v>657</v>
      </c>
      <c r="H2245" s="160">
        <v>2.5</v>
      </c>
      <c r="I2245" s="157">
        <v>2013</v>
      </c>
      <c r="J2245" s="157" t="s">
        <v>5</v>
      </c>
    </row>
    <row r="2246" spans="1:10">
      <c r="A2246" s="166" t="str">
        <f t="shared" ref="A2246:A2309" si="167">D2246&amp;", "&amp;E2246</f>
        <v>Benin, Groups and associations</v>
      </c>
      <c r="B2246" s="154" t="str">
        <f t="shared" si="166"/>
        <v>BJ</v>
      </c>
      <c r="C2246" s="154" t="str">
        <f t="shared" si="166"/>
        <v>204</v>
      </c>
      <c r="D2246" s="155" t="str">
        <f t="shared" si="166"/>
        <v>Benin</v>
      </c>
      <c r="E2246" s="154" t="s">
        <v>656</v>
      </c>
      <c r="F2246" s="157">
        <v>118</v>
      </c>
      <c r="G2246" s="157" t="s">
        <v>657</v>
      </c>
      <c r="H2246" s="160">
        <v>2</v>
      </c>
      <c r="I2246" s="157">
        <v>2013</v>
      </c>
      <c r="J2246" s="157" t="s">
        <v>5</v>
      </c>
    </row>
    <row r="2247" spans="1:10">
      <c r="A2247" s="166" t="str">
        <f t="shared" si="167"/>
        <v>Swaziland, Groups and associations</v>
      </c>
      <c r="B2247" s="154" t="str">
        <f t="shared" si="166"/>
        <v>SZ</v>
      </c>
      <c r="C2247" s="154" t="str">
        <f t="shared" si="166"/>
        <v>748</v>
      </c>
      <c r="D2247" s="155" t="str">
        <f t="shared" si="166"/>
        <v>Swaziland</v>
      </c>
      <c r="E2247" s="154" t="s">
        <v>656</v>
      </c>
      <c r="F2247" s="157">
        <v>15</v>
      </c>
      <c r="G2247" s="157" t="s">
        <v>657</v>
      </c>
      <c r="H2247" s="160">
        <v>6</v>
      </c>
      <c r="I2247" s="157">
        <v>2013</v>
      </c>
      <c r="J2247" s="157" t="s">
        <v>5</v>
      </c>
    </row>
    <row r="2248" spans="1:10">
      <c r="A2248" s="166" t="str">
        <f t="shared" si="167"/>
        <v>Uganda, Groups and associations</v>
      </c>
      <c r="B2248" s="154" t="str">
        <f t="shared" si="166"/>
        <v>UG</v>
      </c>
      <c r="C2248" s="154" t="str">
        <f t="shared" si="166"/>
        <v>800</v>
      </c>
      <c r="D2248" s="155" t="str">
        <f t="shared" si="166"/>
        <v>Uganda</v>
      </c>
      <c r="E2248" s="154" t="s">
        <v>656</v>
      </c>
      <c r="F2248" s="157">
        <v>56</v>
      </c>
      <c r="G2248" s="157" t="s">
        <v>657</v>
      </c>
      <c r="H2248" s="160">
        <v>4.5</v>
      </c>
      <c r="I2248" s="157">
        <v>2013</v>
      </c>
      <c r="J2248" s="157" t="s">
        <v>5</v>
      </c>
    </row>
    <row r="2249" spans="1:10">
      <c r="A2249" s="166" t="str">
        <f t="shared" si="167"/>
        <v>Tajikistan, Groups and associations</v>
      </c>
      <c r="B2249" s="154" t="str">
        <f t="shared" si="166"/>
        <v>TJ</v>
      </c>
      <c r="C2249" s="154" t="str">
        <f t="shared" si="166"/>
        <v>762</v>
      </c>
      <c r="D2249" s="155" t="str">
        <f t="shared" si="166"/>
        <v>Tajikistan</v>
      </c>
      <c r="E2249" s="154" t="s">
        <v>656</v>
      </c>
      <c r="F2249" s="157">
        <v>15</v>
      </c>
      <c r="G2249" s="157" t="s">
        <v>657</v>
      </c>
      <c r="H2249" s="160">
        <v>6</v>
      </c>
      <c r="I2249" s="157">
        <v>2013</v>
      </c>
      <c r="J2249" s="157" t="s">
        <v>5</v>
      </c>
    </row>
    <row r="2250" spans="1:10">
      <c r="A2250" s="166" t="str">
        <f t="shared" si="167"/>
        <v>Solomon Islands, Groups and associations</v>
      </c>
      <c r="B2250" s="154" t="str">
        <f t="shared" si="166"/>
        <v>SB</v>
      </c>
      <c r="C2250" s="154" t="str">
        <f t="shared" si="166"/>
        <v>090</v>
      </c>
      <c r="D2250" s="155" t="str">
        <f t="shared" si="166"/>
        <v>Solomon Islands</v>
      </c>
      <c r="E2250" s="154" t="s">
        <v>656</v>
      </c>
      <c r="F2250" s="157">
        <v>77</v>
      </c>
      <c r="G2250" s="157" t="s">
        <v>657</v>
      </c>
      <c r="H2250" s="160">
        <v>3.5</v>
      </c>
      <c r="I2250" s="157">
        <v>2013</v>
      </c>
      <c r="J2250" s="157" t="s">
        <v>5</v>
      </c>
    </row>
    <row r="2251" spans="1:10">
      <c r="A2251" s="166" t="str">
        <f t="shared" si="167"/>
        <v>Papua New Guinea, Groups and associations</v>
      </c>
      <c r="B2251" s="154" t="str">
        <f t="shared" si="166"/>
        <v>PG</v>
      </c>
      <c r="C2251" s="154" t="str">
        <f t="shared" si="166"/>
        <v>598</v>
      </c>
      <c r="D2251" s="155" t="str">
        <f t="shared" si="166"/>
        <v>Papua New Guinea</v>
      </c>
      <c r="E2251" s="154" t="s">
        <v>656</v>
      </c>
      <c r="F2251" s="157">
        <v>77</v>
      </c>
      <c r="G2251" s="157" t="s">
        <v>657</v>
      </c>
      <c r="H2251" s="160">
        <v>3.5</v>
      </c>
      <c r="I2251" s="157">
        <v>2013</v>
      </c>
      <c r="J2251" s="157" t="s">
        <v>5</v>
      </c>
    </row>
    <row r="2252" spans="1:10">
      <c r="A2252" s="166" t="str">
        <f t="shared" si="167"/>
        <v>Senegal, Groups and associations</v>
      </c>
      <c r="B2252" s="154" t="str">
        <f t="shared" si="166"/>
        <v>SN</v>
      </c>
      <c r="C2252" s="154" t="str">
        <f t="shared" si="166"/>
        <v>686</v>
      </c>
      <c r="D2252" s="155" t="str">
        <f t="shared" si="166"/>
        <v>Senegal</v>
      </c>
      <c r="E2252" s="154" t="s">
        <v>656</v>
      </c>
      <c r="F2252" s="157">
        <v>106</v>
      </c>
      <c r="G2252" s="157" t="s">
        <v>657</v>
      </c>
      <c r="H2252" s="160">
        <v>2.5</v>
      </c>
      <c r="I2252" s="157">
        <v>2013</v>
      </c>
      <c r="J2252" s="157" t="s">
        <v>5</v>
      </c>
    </row>
    <row r="2253" spans="1:10">
      <c r="A2253" s="166" t="str">
        <f t="shared" si="167"/>
        <v>United Republic of Tanzania, Groups and associations</v>
      </c>
      <c r="B2253" s="154" t="str">
        <f t="shared" ref="B2253:D2268" si="168">B2053</f>
        <v>TZ</v>
      </c>
      <c r="C2253" s="154">
        <f t="shared" si="168"/>
        <v>834</v>
      </c>
      <c r="D2253" s="155" t="str">
        <f t="shared" si="168"/>
        <v>United Republic of Tanzania</v>
      </c>
      <c r="E2253" s="154" t="s">
        <v>656</v>
      </c>
      <c r="F2253" s="157">
        <v>94</v>
      </c>
      <c r="G2253" s="157" t="s">
        <v>657</v>
      </c>
      <c r="H2253" s="160">
        <v>3</v>
      </c>
      <c r="I2253" s="157">
        <v>2013</v>
      </c>
      <c r="J2253" s="157" t="s">
        <v>5</v>
      </c>
    </row>
    <row r="2254" spans="1:10">
      <c r="A2254" s="166" t="str">
        <f t="shared" si="167"/>
        <v>India, Groups and associations</v>
      </c>
      <c r="B2254" s="154" t="str">
        <f t="shared" si="168"/>
        <v>IN</v>
      </c>
      <c r="C2254" s="154" t="str">
        <f t="shared" si="168"/>
        <v>356</v>
      </c>
      <c r="D2254" s="155" t="str">
        <f t="shared" si="168"/>
        <v>India</v>
      </c>
      <c r="E2254" s="154" t="s">
        <v>656</v>
      </c>
      <c r="F2254" s="157">
        <v>106</v>
      </c>
      <c r="G2254" s="157" t="s">
        <v>657</v>
      </c>
      <c r="H2254" s="160">
        <v>2.5</v>
      </c>
      <c r="I2254" s="157">
        <v>2013</v>
      </c>
      <c r="J2254" s="157" t="s">
        <v>5</v>
      </c>
    </row>
    <row r="2255" spans="1:10">
      <c r="A2255" s="166" t="str">
        <f t="shared" si="167"/>
        <v>Bhutan, Groups and associations</v>
      </c>
      <c r="B2255" s="154" t="str">
        <f t="shared" si="168"/>
        <v>BT</v>
      </c>
      <c r="C2255" s="154" t="str">
        <f t="shared" si="168"/>
        <v>064</v>
      </c>
      <c r="D2255" s="155" t="str">
        <f t="shared" si="168"/>
        <v>Bhutan</v>
      </c>
      <c r="E2255" s="154" t="s">
        <v>656</v>
      </c>
      <c r="F2255" s="157">
        <v>56</v>
      </c>
      <c r="G2255" s="157" t="s">
        <v>657</v>
      </c>
      <c r="H2255" s="160">
        <v>4.5</v>
      </c>
      <c r="I2255" s="157">
        <v>2013</v>
      </c>
      <c r="J2255" s="157" t="s">
        <v>5</v>
      </c>
    </row>
    <row r="2256" spans="1:10">
      <c r="A2256" s="166" t="str">
        <f t="shared" si="167"/>
        <v>Nepal, Groups and associations</v>
      </c>
      <c r="B2256" s="154" t="str">
        <f t="shared" si="168"/>
        <v>NP</v>
      </c>
      <c r="C2256" s="154" t="str">
        <f t="shared" si="168"/>
        <v>524</v>
      </c>
      <c r="D2256" s="155" t="str">
        <f t="shared" si="168"/>
        <v>Nepal</v>
      </c>
      <c r="E2256" s="154" t="s">
        <v>656</v>
      </c>
      <c r="F2256" s="157">
        <v>69</v>
      </c>
      <c r="G2256" s="157" t="s">
        <v>657</v>
      </c>
      <c r="H2256" s="160">
        <v>4</v>
      </c>
      <c r="I2256" s="157">
        <v>2013</v>
      </c>
      <c r="J2256" s="157" t="s">
        <v>5</v>
      </c>
    </row>
    <row r="2257" spans="1:10">
      <c r="A2257" s="166" t="str">
        <f t="shared" si="167"/>
        <v>Bangladesh, Groups and associations</v>
      </c>
      <c r="B2257" s="154" t="str">
        <f t="shared" si="168"/>
        <v>BD</v>
      </c>
      <c r="C2257" s="154" t="str">
        <f t="shared" si="168"/>
        <v>050</v>
      </c>
      <c r="D2257" s="155" t="str">
        <f t="shared" si="168"/>
        <v>Bangladesh</v>
      </c>
      <c r="E2257" s="154" t="s">
        <v>656</v>
      </c>
      <c r="F2257" s="157">
        <v>77</v>
      </c>
      <c r="G2257" s="157" t="s">
        <v>657</v>
      </c>
      <c r="H2257" s="160">
        <v>3.5</v>
      </c>
      <c r="I2257" s="157">
        <v>2013</v>
      </c>
      <c r="J2257" s="157" t="s">
        <v>5</v>
      </c>
    </row>
    <row r="2258" spans="1:10">
      <c r="A2258" s="166" t="str">
        <f t="shared" si="167"/>
        <v>Occupied Palestinian Territory, Groups and associations</v>
      </c>
      <c r="B2258" s="154" t="str">
        <f t="shared" si="168"/>
        <v>PS</v>
      </c>
      <c r="C2258" s="154" t="str">
        <f t="shared" si="168"/>
        <v>275</v>
      </c>
      <c r="D2258" s="155" t="str">
        <f t="shared" si="168"/>
        <v>Occupied Palestinian Territory</v>
      </c>
      <c r="E2258" s="154" t="s">
        <v>656</v>
      </c>
      <c r="F2258" s="157">
        <v>92</v>
      </c>
      <c r="G2258" s="157" t="s">
        <v>657</v>
      </c>
      <c r="H2258" s="160">
        <v>3.4</v>
      </c>
      <c r="I2258" s="157">
        <v>2013</v>
      </c>
      <c r="J2258" s="157" t="s">
        <v>6</v>
      </c>
    </row>
    <row r="2259" spans="1:10">
      <c r="A2259" s="166" t="str">
        <f t="shared" si="167"/>
        <v>Kenya, Groups and associations</v>
      </c>
      <c r="B2259" s="154" t="str">
        <f t="shared" si="168"/>
        <v>KE</v>
      </c>
      <c r="C2259" s="154" t="str">
        <f t="shared" si="168"/>
        <v>404</v>
      </c>
      <c r="D2259" s="155" t="str">
        <f t="shared" si="168"/>
        <v>Kenya</v>
      </c>
      <c r="E2259" s="154" t="s">
        <v>656</v>
      </c>
      <c r="F2259" s="157">
        <v>69</v>
      </c>
      <c r="G2259" s="157" t="s">
        <v>657</v>
      </c>
      <c r="H2259" s="160">
        <v>4</v>
      </c>
      <c r="I2259" s="157">
        <v>2013</v>
      </c>
      <c r="J2259" s="157" t="s">
        <v>5</v>
      </c>
    </row>
    <row r="2260" spans="1:10">
      <c r="A2260" s="166" t="str">
        <f t="shared" si="167"/>
        <v>Uzbekistan, Groups and associations</v>
      </c>
      <c r="B2260" s="154" t="str">
        <f t="shared" si="168"/>
        <v>UZ</v>
      </c>
      <c r="C2260" s="154" t="str">
        <f t="shared" si="168"/>
        <v>860</v>
      </c>
      <c r="D2260" s="155" t="str">
        <f t="shared" si="168"/>
        <v>Uzbekistan</v>
      </c>
      <c r="E2260" s="154" t="s">
        <v>656</v>
      </c>
      <c r="F2260" s="157">
        <v>1</v>
      </c>
      <c r="G2260" s="157" t="s">
        <v>657</v>
      </c>
      <c r="H2260" s="160">
        <v>7</v>
      </c>
      <c r="I2260" s="157">
        <v>2013</v>
      </c>
      <c r="J2260" s="157" t="s">
        <v>5</v>
      </c>
    </row>
    <row r="2261" spans="1:10">
      <c r="A2261" s="166" t="str">
        <f t="shared" si="167"/>
        <v>Syrian Arab Republic, Groups and associations</v>
      </c>
      <c r="B2261" s="154" t="str">
        <f t="shared" si="168"/>
        <v>SY</v>
      </c>
      <c r="C2261" s="154" t="str">
        <f t="shared" si="168"/>
        <v>760</v>
      </c>
      <c r="D2261" s="155" t="str">
        <f t="shared" si="168"/>
        <v>Syrian Arab Republic</v>
      </c>
      <c r="E2261" s="154" t="s">
        <v>656</v>
      </c>
      <c r="F2261" s="157">
        <v>1</v>
      </c>
      <c r="G2261" s="157" t="s">
        <v>657</v>
      </c>
      <c r="H2261" s="160">
        <v>7</v>
      </c>
      <c r="I2261" s="157">
        <v>2013</v>
      </c>
      <c r="J2261" s="157" t="s">
        <v>5</v>
      </c>
    </row>
    <row r="2262" spans="1:10">
      <c r="A2262" s="166" t="str">
        <f t="shared" si="167"/>
        <v>Viet Nam, Groups and associations</v>
      </c>
      <c r="B2262" s="154" t="str">
        <f t="shared" si="168"/>
        <v>VN</v>
      </c>
      <c r="C2262" s="154" t="str">
        <f t="shared" si="168"/>
        <v>704</v>
      </c>
      <c r="D2262" s="155" t="str">
        <f t="shared" si="168"/>
        <v>Viet Nam</v>
      </c>
      <c r="E2262" s="154" t="s">
        <v>656</v>
      </c>
      <c r="F2262" s="157">
        <v>15</v>
      </c>
      <c r="G2262" s="157" t="s">
        <v>657</v>
      </c>
      <c r="H2262" s="160">
        <v>6</v>
      </c>
      <c r="I2262" s="157">
        <v>2013</v>
      </c>
      <c r="J2262" s="157" t="s">
        <v>5</v>
      </c>
    </row>
    <row r="2263" spans="1:10">
      <c r="A2263" s="166" t="str">
        <f t="shared" si="167"/>
        <v>Kiribati, Groups and associations</v>
      </c>
      <c r="B2263" s="154" t="str">
        <f t="shared" si="168"/>
        <v>KI</v>
      </c>
      <c r="C2263" s="154" t="str">
        <f t="shared" si="168"/>
        <v>296</v>
      </c>
      <c r="D2263" s="155" t="str">
        <f t="shared" si="168"/>
        <v>Kiribati</v>
      </c>
      <c r="E2263" s="154" t="s">
        <v>656</v>
      </c>
      <c r="F2263" s="157">
        <v>156</v>
      </c>
      <c r="G2263" s="157" t="s">
        <v>657</v>
      </c>
      <c r="H2263" s="160">
        <v>1</v>
      </c>
      <c r="I2263" s="157">
        <v>2013</v>
      </c>
      <c r="J2263" s="157" t="s">
        <v>5</v>
      </c>
    </row>
    <row r="2264" spans="1:10">
      <c r="A2264" s="166" t="str">
        <f t="shared" si="167"/>
        <v>Algeria, Groups and associations</v>
      </c>
      <c r="B2264" s="154" t="str">
        <f t="shared" si="168"/>
        <v>DZ</v>
      </c>
      <c r="C2264" s="154" t="str">
        <f t="shared" si="168"/>
        <v>012</v>
      </c>
      <c r="D2264" s="155" t="str">
        <f t="shared" si="168"/>
        <v>Algeria</v>
      </c>
      <c r="E2264" s="154" t="s">
        <v>656</v>
      </c>
      <c r="F2264" s="157">
        <v>31</v>
      </c>
      <c r="G2264" s="157" t="s">
        <v>657</v>
      </c>
      <c r="H2264" s="160">
        <v>5.5</v>
      </c>
      <c r="I2264" s="157">
        <v>2013</v>
      </c>
      <c r="J2264" s="157" t="s">
        <v>5</v>
      </c>
    </row>
    <row r="2265" spans="1:10">
      <c r="A2265" s="166" t="str">
        <f t="shared" si="167"/>
        <v>Equatorial Guinea, Groups and associations</v>
      </c>
      <c r="B2265" s="154" t="str">
        <f t="shared" si="168"/>
        <v>GQ</v>
      </c>
      <c r="C2265" s="154" t="str">
        <f t="shared" si="168"/>
        <v>226</v>
      </c>
      <c r="D2265" s="155" t="str">
        <f t="shared" si="168"/>
        <v>Equatorial Guinea</v>
      </c>
      <c r="E2265" s="154" t="s">
        <v>656</v>
      </c>
      <c r="F2265" s="157">
        <v>1</v>
      </c>
      <c r="G2265" s="157" t="s">
        <v>657</v>
      </c>
      <c r="H2265" s="160">
        <v>7</v>
      </c>
      <c r="I2265" s="157">
        <v>2013</v>
      </c>
      <c r="J2265" s="157" t="s">
        <v>5</v>
      </c>
    </row>
    <row r="2266" spans="1:10">
      <c r="A2266" s="166" t="str">
        <f t="shared" si="167"/>
        <v>Nicaragua, Groups and associations</v>
      </c>
      <c r="B2266" s="154" t="str">
        <f t="shared" si="168"/>
        <v>NI</v>
      </c>
      <c r="C2266" s="154" t="str">
        <f t="shared" si="168"/>
        <v>558</v>
      </c>
      <c r="D2266" s="155" t="str">
        <f t="shared" si="168"/>
        <v>Nicaragua</v>
      </c>
      <c r="E2266" s="154" t="s">
        <v>656</v>
      </c>
      <c r="F2266" s="157">
        <v>56</v>
      </c>
      <c r="G2266" s="157" t="s">
        <v>657</v>
      </c>
      <c r="H2266" s="160">
        <v>4.5</v>
      </c>
      <c r="I2266" s="157">
        <v>2013</v>
      </c>
      <c r="J2266" s="157" t="s">
        <v>5</v>
      </c>
    </row>
    <row r="2267" spans="1:10">
      <c r="A2267" s="166" t="str">
        <f t="shared" si="167"/>
        <v>Turkmenistan, Groups and associations</v>
      </c>
      <c r="B2267" s="154" t="str">
        <f t="shared" si="168"/>
        <v>TM</v>
      </c>
      <c r="C2267" s="154" t="str">
        <f t="shared" si="168"/>
        <v>795</v>
      </c>
      <c r="D2267" s="155" t="str">
        <f t="shared" si="168"/>
        <v>Turkmenistan</v>
      </c>
      <c r="E2267" s="154" t="s">
        <v>656</v>
      </c>
      <c r="F2267" s="157">
        <v>1</v>
      </c>
      <c r="G2267" s="157" t="s">
        <v>657</v>
      </c>
      <c r="H2267" s="160">
        <v>7</v>
      </c>
      <c r="I2267" s="157">
        <v>2013</v>
      </c>
      <c r="J2267" s="157" t="s">
        <v>5</v>
      </c>
    </row>
    <row r="2268" spans="1:10">
      <c r="A2268" s="166" t="str">
        <f t="shared" si="167"/>
        <v>Honduras, Groups and associations</v>
      </c>
      <c r="B2268" s="154" t="str">
        <f t="shared" si="168"/>
        <v>HN</v>
      </c>
      <c r="C2268" s="154" t="str">
        <f t="shared" si="168"/>
        <v>340</v>
      </c>
      <c r="D2268" s="155" t="str">
        <f t="shared" si="168"/>
        <v>Honduras</v>
      </c>
      <c r="E2268" s="154" t="s">
        <v>656</v>
      </c>
      <c r="F2268" s="157">
        <v>69</v>
      </c>
      <c r="G2268" s="157" t="s">
        <v>657</v>
      </c>
      <c r="H2268" s="160">
        <v>4</v>
      </c>
      <c r="I2268" s="157">
        <v>2013</v>
      </c>
      <c r="J2268" s="157" t="s">
        <v>5</v>
      </c>
    </row>
    <row r="2269" spans="1:10">
      <c r="A2269" s="166" t="str">
        <f t="shared" si="167"/>
        <v>Pakistan, Groups and associations</v>
      </c>
      <c r="B2269" s="154" t="str">
        <f t="shared" ref="B2269:D2284" si="169">B2069</f>
        <v>PK</v>
      </c>
      <c r="C2269" s="154" t="str">
        <f t="shared" si="169"/>
        <v>586</v>
      </c>
      <c r="D2269" s="155" t="str">
        <f t="shared" si="169"/>
        <v>Pakistan</v>
      </c>
      <c r="E2269" s="154" t="s">
        <v>656</v>
      </c>
      <c r="F2269" s="157">
        <v>56</v>
      </c>
      <c r="G2269" s="157" t="s">
        <v>657</v>
      </c>
      <c r="H2269" s="160">
        <v>4.5</v>
      </c>
      <c r="I2269" s="157">
        <v>2013</v>
      </c>
      <c r="J2269" s="157" t="s">
        <v>5</v>
      </c>
    </row>
    <row r="2270" spans="1:10">
      <c r="A2270" s="166" t="str">
        <f t="shared" si="167"/>
        <v>Kyrgyzstan, Groups and associations</v>
      </c>
      <c r="B2270" s="154" t="str">
        <f t="shared" si="169"/>
        <v>KG</v>
      </c>
      <c r="C2270" s="154" t="str">
        <f t="shared" si="169"/>
        <v>417</v>
      </c>
      <c r="D2270" s="155" t="str">
        <f t="shared" si="169"/>
        <v>Kyrgyzstan</v>
      </c>
      <c r="E2270" s="154" t="s">
        <v>656</v>
      </c>
      <c r="F2270" s="157">
        <v>56</v>
      </c>
      <c r="G2270" s="157" t="s">
        <v>657</v>
      </c>
      <c r="H2270" s="160">
        <v>4.5</v>
      </c>
      <c r="I2270" s="157">
        <v>2013</v>
      </c>
      <c r="J2270" s="157" t="s">
        <v>5</v>
      </c>
    </row>
    <row r="2271" spans="1:10">
      <c r="A2271" s="166" t="str">
        <f t="shared" si="167"/>
        <v>Bolivia (Plurinational State of), Groups and associations</v>
      </c>
      <c r="B2271" s="154" t="str">
        <f t="shared" si="169"/>
        <v>BO</v>
      </c>
      <c r="C2271" s="154" t="str">
        <f t="shared" si="169"/>
        <v>068</v>
      </c>
      <c r="D2271" s="155" t="str">
        <f t="shared" si="169"/>
        <v>Bolivia (Plurinational State of)</v>
      </c>
      <c r="E2271" s="154" t="s">
        <v>656</v>
      </c>
      <c r="F2271" s="157">
        <v>94</v>
      </c>
      <c r="G2271" s="157" t="s">
        <v>657</v>
      </c>
      <c r="H2271" s="160">
        <v>3</v>
      </c>
      <c r="I2271" s="157">
        <v>2013</v>
      </c>
      <c r="J2271" s="157" t="s">
        <v>5</v>
      </c>
    </row>
    <row r="2272" spans="1:10">
      <c r="A2272" s="166" t="str">
        <f t="shared" si="167"/>
        <v>Micronesia (Federated States of), Groups and associations</v>
      </c>
      <c r="B2272" s="154" t="str">
        <f t="shared" si="169"/>
        <v>FM</v>
      </c>
      <c r="C2272" s="154" t="str">
        <f t="shared" si="169"/>
        <v>583</v>
      </c>
      <c r="D2272" s="155" t="str">
        <f t="shared" si="169"/>
        <v>Micronesia (Federated States of)</v>
      </c>
      <c r="E2272" s="154" t="s">
        <v>656</v>
      </c>
      <c r="F2272" s="157">
        <v>93</v>
      </c>
      <c r="G2272" s="157" t="s">
        <v>657</v>
      </c>
      <c r="H2272" s="160">
        <v>3.1</v>
      </c>
      <c r="I2272" s="157">
        <v>2013</v>
      </c>
      <c r="J2272" s="157" t="s">
        <v>6</v>
      </c>
    </row>
    <row r="2273" spans="1:10">
      <c r="A2273" s="166" t="str">
        <f t="shared" si="167"/>
        <v>Zambia, Groups and associations</v>
      </c>
      <c r="B2273" s="154" t="str">
        <f t="shared" si="169"/>
        <v>ZM</v>
      </c>
      <c r="C2273" s="154" t="str">
        <f t="shared" si="169"/>
        <v>894</v>
      </c>
      <c r="D2273" s="155" t="str">
        <f t="shared" si="169"/>
        <v>Zambia</v>
      </c>
      <c r="E2273" s="154" t="s">
        <v>656</v>
      </c>
      <c r="F2273" s="157">
        <v>77</v>
      </c>
      <c r="G2273" s="157" t="s">
        <v>657</v>
      </c>
      <c r="H2273" s="160">
        <v>3.5</v>
      </c>
      <c r="I2273" s="157">
        <v>2013</v>
      </c>
      <c r="J2273" s="157" t="s">
        <v>5</v>
      </c>
    </row>
    <row r="2274" spans="1:10">
      <c r="A2274" s="166" t="str">
        <f t="shared" si="167"/>
        <v>Gabon, Groups and associations</v>
      </c>
      <c r="B2274" s="154" t="str">
        <f t="shared" si="169"/>
        <v>GA</v>
      </c>
      <c r="C2274" s="154" t="str">
        <f t="shared" si="169"/>
        <v>266</v>
      </c>
      <c r="D2274" s="155" t="str">
        <f t="shared" si="169"/>
        <v>Gabon</v>
      </c>
      <c r="E2274" s="154" t="s">
        <v>656</v>
      </c>
      <c r="F2274" s="157">
        <v>31</v>
      </c>
      <c r="G2274" s="157" t="s">
        <v>657</v>
      </c>
      <c r="H2274" s="160">
        <v>5.5</v>
      </c>
      <c r="I2274" s="157">
        <v>2013</v>
      </c>
      <c r="J2274" s="157" t="s">
        <v>5</v>
      </c>
    </row>
    <row r="2275" spans="1:10">
      <c r="A2275" s="166" t="str">
        <f t="shared" si="167"/>
        <v>Marshall Islands, Groups and associations</v>
      </c>
      <c r="B2275" s="154" t="str">
        <f t="shared" si="169"/>
        <v>MH</v>
      </c>
      <c r="C2275" s="154" t="str">
        <f t="shared" si="169"/>
        <v>584</v>
      </c>
      <c r="D2275" s="155" t="str">
        <f t="shared" si="169"/>
        <v>Marshall Islands</v>
      </c>
      <c r="E2275" s="154" t="s">
        <v>656</v>
      </c>
      <c r="F2275" s="157">
        <v>156</v>
      </c>
      <c r="G2275" s="157" t="s">
        <v>657</v>
      </c>
      <c r="H2275" s="160">
        <v>1</v>
      </c>
      <c r="I2275" s="157">
        <v>2013</v>
      </c>
      <c r="J2275" s="157" t="s">
        <v>5</v>
      </c>
    </row>
    <row r="2276" spans="1:10">
      <c r="A2276" s="166" t="str">
        <f t="shared" si="167"/>
        <v>Guatemala, Groups and associations</v>
      </c>
      <c r="B2276" s="154" t="str">
        <f t="shared" si="169"/>
        <v>GT</v>
      </c>
      <c r="C2276" s="154" t="str">
        <f t="shared" si="169"/>
        <v>320</v>
      </c>
      <c r="D2276" s="155" t="str">
        <f t="shared" si="169"/>
        <v>Guatemala</v>
      </c>
      <c r="E2276" s="154" t="s">
        <v>656</v>
      </c>
      <c r="F2276" s="157">
        <v>77</v>
      </c>
      <c r="G2276" s="157" t="s">
        <v>657</v>
      </c>
      <c r="H2276" s="160">
        <v>3.5</v>
      </c>
      <c r="I2276" s="157">
        <v>2013</v>
      </c>
      <c r="J2276" s="157" t="s">
        <v>5</v>
      </c>
    </row>
    <row r="2277" spans="1:10">
      <c r="A2277" s="166" t="str">
        <f t="shared" si="167"/>
        <v>Morocco, Groups and associations</v>
      </c>
      <c r="B2277" s="154" t="str">
        <f t="shared" si="169"/>
        <v>MA</v>
      </c>
      <c r="C2277" s="154" t="str">
        <f t="shared" si="169"/>
        <v>504</v>
      </c>
      <c r="D2277" s="155" t="str">
        <f t="shared" si="169"/>
        <v>Morocco</v>
      </c>
      <c r="E2277" s="154" t="s">
        <v>656</v>
      </c>
      <c r="F2277" s="157">
        <v>56</v>
      </c>
      <c r="G2277" s="157" t="s">
        <v>657</v>
      </c>
      <c r="H2277" s="160">
        <v>4.5</v>
      </c>
      <c r="I2277" s="157">
        <v>2013</v>
      </c>
      <c r="J2277" s="157" t="s">
        <v>5</v>
      </c>
    </row>
    <row r="2278" spans="1:10">
      <c r="A2278" s="166" t="str">
        <f t="shared" si="167"/>
        <v>Iran (Islamic Republic of), Groups and associations</v>
      </c>
      <c r="B2278" s="154" t="str">
        <f t="shared" si="169"/>
        <v>IR</v>
      </c>
      <c r="C2278" s="154" t="str">
        <f t="shared" si="169"/>
        <v>364</v>
      </c>
      <c r="D2278" s="155" t="str">
        <f t="shared" si="169"/>
        <v>Iran (Islamic Republic of)</v>
      </c>
      <c r="E2278" s="154" t="s">
        <v>656</v>
      </c>
      <c r="F2278" s="157">
        <v>15</v>
      </c>
      <c r="G2278" s="157" t="s">
        <v>657</v>
      </c>
      <c r="H2278" s="160">
        <v>6</v>
      </c>
      <c r="I2278" s="157">
        <v>2013</v>
      </c>
      <c r="J2278" s="157" t="s">
        <v>5</v>
      </c>
    </row>
    <row r="2279" spans="1:10">
      <c r="A2279" s="166" t="str">
        <f t="shared" si="167"/>
        <v>Guyana, Groups and associations</v>
      </c>
      <c r="B2279" s="154" t="str">
        <f t="shared" si="169"/>
        <v>GY</v>
      </c>
      <c r="C2279" s="154" t="str">
        <f t="shared" si="169"/>
        <v>328</v>
      </c>
      <c r="D2279" s="155" t="str">
        <f t="shared" si="169"/>
        <v>Guyana</v>
      </c>
      <c r="E2279" s="154" t="s">
        <v>656</v>
      </c>
      <c r="F2279" s="157">
        <v>106</v>
      </c>
      <c r="G2279" s="157" t="s">
        <v>657</v>
      </c>
      <c r="H2279" s="160">
        <v>2.5</v>
      </c>
      <c r="I2279" s="157">
        <v>2013</v>
      </c>
      <c r="J2279" s="157" t="s">
        <v>5</v>
      </c>
    </row>
    <row r="2280" spans="1:10">
      <c r="A2280" s="166" t="str">
        <f t="shared" si="167"/>
        <v>Vanuatu, Groups and associations</v>
      </c>
      <c r="B2280" s="154" t="str">
        <f t="shared" si="169"/>
        <v>VU</v>
      </c>
      <c r="C2280" s="154" t="str">
        <f t="shared" si="169"/>
        <v>548</v>
      </c>
      <c r="D2280" s="155" t="str">
        <f t="shared" si="169"/>
        <v>Vanuatu</v>
      </c>
      <c r="E2280" s="154" t="s">
        <v>656</v>
      </c>
      <c r="F2280" s="157">
        <v>118</v>
      </c>
      <c r="G2280" s="157" t="s">
        <v>657</v>
      </c>
      <c r="H2280" s="160">
        <v>2</v>
      </c>
      <c r="I2280" s="157">
        <v>2013</v>
      </c>
      <c r="J2280" s="157" t="s">
        <v>5</v>
      </c>
    </row>
    <row r="2281" spans="1:10">
      <c r="A2281" s="166" t="str">
        <f t="shared" si="167"/>
        <v>Mongolia, Groups and associations</v>
      </c>
      <c r="B2281" s="154" t="str">
        <f t="shared" si="169"/>
        <v>MN</v>
      </c>
      <c r="C2281" s="154" t="str">
        <f t="shared" si="169"/>
        <v>496</v>
      </c>
      <c r="D2281" s="155" t="str">
        <f t="shared" si="169"/>
        <v>Mongolia</v>
      </c>
      <c r="E2281" s="154" t="s">
        <v>656</v>
      </c>
      <c r="F2281" s="157">
        <v>137</v>
      </c>
      <c r="G2281" s="157" t="s">
        <v>657</v>
      </c>
      <c r="H2281" s="160">
        <v>1.5</v>
      </c>
      <c r="I2281" s="157">
        <v>2013</v>
      </c>
      <c r="J2281" s="157" t="s">
        <v>5</v>
      </c>
    </row>
    <row r="2282" spans="1:10">
      <c r="A2282" s="166" t="str">
        <f t="shared" si="167"/>
        <v>Egypt, Groups and associations</v>
      </c>
      <c r="B2282" s="154" t="str">
        <f t="shared" si="169"/>
        <v>EG</v>
      </c>
      <c r="C2282" s="154" t="str">
        <f t="shared" si="169"/>
        <v>818</v>
      </c>
      <c r="D2282" s="155" t="str">
        <f t="shared" si="169"/>
        <v>Egypt</v>
      </c>
      <c r="E2282" s="154" t="s">
        <v>656</v>
      </c>
      <c r="F2282" s="157">
        <v>47</v>
      </c>
      <c r="G2282" s="157" t="s">
        <v>657</v>
      </c>
      <c r="H2282" s="160">
        <v>5</v>
      </c>
      <c r="I2282" s="157">
        <v>2013</v>
      </c>
      <c r="J2282" s="157" t="s">
        <v>5</v>
      </c>
    </row>
    <row r="2283" spans="1:10">
      <c r="A2283" s="166" t="str">
        <f t="shared" si="167"/>
        <v>Tuvalu, Groups and associations</v>
      </c>
      <c r="B2283" s="154" t="str">
        <f t="shared" si="169"/>
        <v>TV</v>
      </c>
      <c r="C2283" s="154" t="str">
        <f t="shared" si="169"/>
        <v>798</v>
      </c>
      <c r="D2283" s="155" t="str">
        <f t="shared" si="169"/>
        <v>Tuvalu</v>
      </c>
      <c r="E2283" s="154" t="s">
        <v>656</v>
      </c>
      <c r="F2283" s="157">
        <v>156</v>
      </c>
      <c r="G2283" s="157" t="s">
        <v>657</v>
      </c>
      <c r="H2283" s="160">
        <v>1</v>
      </c>
      <c r="I2283" s="157">
        <v>2013</v>
      </c>
      <c r="J2283" s="157" t="s">
        <v>5</v>
      </c>
    </row>
    <row r="2284" spans="1:10">
      <c r="A2284" s="166" t="str">
        <f t="shared" si="167"/>
        <v>Belize, Groups and associations</v>
      </c>
      <c r="B2284" s="154" t="str">
        <f t="shared" si="169"/>
        <v>BZ</v>
      </c>
      <c r="C2284" s="154" t="str">
        <f t="shared" si="169"/>
        <v>084</v>
      </c>
      <c r="D2284" s="155" t="str">
        <f t="shared" si="169"/>
        <v>Belize</v>
      </c>
      <c r="E2284" s="154" t="s">
        <v>656</v>
      </c>
      <c r="F2284" s="157">
        <v>137</v>
      </c>
      <c r="G2284" s="157" t="s">
        <v>657</v>
      </c>
      <c r="H2284" s="160">
        <v>1.5</v>
      </c>
      <c r="I2284" s="157">
        <v>2013</v>
      </c>
      <c r="J2284" s="157" t="s">
        <v>5</v>
      </c>
    </row>
    <row r="2285" spans="1:10">
      <c r="A2285" s="166" t="str">
        <f t="shared" si="167"/>
        <v>El Salvador, Groups and associations</v>
      </c>
      <c r="B2285" s="154" t="str">
        <f t="shared" ref="B2285:D2300" si="170">B2085</f>
        <v>SV</v>
      </c>
      <c r="C2285" s="154" t="str">
        <f t="shared" si="170"/>
        <v>222</v>
      </c>
      <c r="D2285" s="155" t="str">
        <f t="shared" si="170"/>
        <v>El Salvador</v>
      </c>
      <c r="E2285" s="154" t="s">
        <v>656</v>
      </c>
      <c r="F2285" s="157">
        <v>106</v>
      </c>
      <c r="G2285" s="157" t="s">
        <v>657</v>
      </c>
      <c r="H2285" s="160">
        <v>2.5</v>
      </c>
      <c r="I2285" s="157">
        <v>2013</v>
      </c>
      <c r="J2285" s="157" t="s">
        <v>5</v>
      </c>
    </row>
    <row r="2286" spans="1:10">
      <c r="A2286" s="166" t="str">
        <f t="shared" si="167"/>
        <v>Tunisia, Groups and associations</v>
      </c>
      <c r="B2286" s="154" t="str">
        <f t="shared" si="170"/>
        <v>TN</v>
      </c>
      <c r="C2286" s="154" t="str">
        <f t="shared" si="170"/>
        <v>788</v>
      </c>
      <c r="D2286" s="155" t="str">
        <f t="shared" si="170"/>
        <v>Tunisia</v>
      </c>
      <c r="E2286" s="154" t="s">
        <v>656</v>
      </c>
      <c r="F2286" s="157">
        <v>77</v>
      </c>
      <c r="G2286" s="157" t="s">
        <v>657</v>
      </c>
      <c r="H2286" s="160">
        <v>3.5</v>
      </c>
      <c r="I2286" s="157">
        <v>2013</v>
      </c>
      <c r="J2286" s="157" t="s">
        <v>5</v>
      </c>
    </row>
    <row r="2287" spans="1:10">
      <c r="A2287" s="166" t="str">
        <f t="shared" si="167"/>
        <v>Ghana, Groups and associations</v>
      </c>
      <c r="B2287" s="154" t="str">
        <f t="shared" si="170"/>
        <v>GH</v>
      </c>
      <c r="C2287" s="154" t="str">
        <f t="shared" si="170"/>
        <v>288</v>
      </c>
      <c r="D2287" s="155" t="str">
        <f t="shared" si="170"/>
        <v>Ghana</v>
      </c>
      <c r="E2287" s="154" t="s">
        <v>656</v>
      </c>
      <c r="F2287" s="157">
        <v>137</v>
      </c>
      <c r="G2287" s="157" t="s">
        <v>657</v>
      </c>
      <c r="H2287" s="160">
        <v>1.5</v>
      </c>
      <c r="I2287" s="157">
        <v>2013</v>
      </c>
      <c r="J2287" s="157" t="s">
        <v>5</v>
      </c>
    </row>
    <row r="2288" spans="1:10">
      <c r="A2288" s="166" t="str">
        <f t="shared" si="167"/>
        <v>Azerbaijan, Groups and associations</v>
      </c>
      <c r="B2288" s="154" t="str">
        <f t="shared" si="170"/>
        <v>AZ</v>
      </c>
      <c r="C2288" s="154" t="str">
        <f t="shared" si="170"/>
        <v>031</v>
      </c>
      <c r="D2288" s="155" t="str">
        <f t="shared" si="170"/>
        <v>Azerbaijan</v>
      </c>
      <c r="E2288" s="154" t="s">
        <v>656</v>
      </c>
      <c r="F2288" s="157">
        <v>31</v>
      </c>
      <c r="G2288" s="157" t="s">
        <v>657</v>
      </c>
      <c r="H2288" s="160">
        <v>5.5</v>
      </c>
      <c r="I2288" s="157">
        <v>2013</v>
      </c>
      <c r="J2288" s="157" t="s">
        <v>5</v>
      </c>
    </row>
    <row r="2289" spans="1:10">
      <c r="A2289" s="166" t="str">
        <f t="shared" si="167"/>
        <v>Maldives, Groups and associations</v>
      </c>
      <c r="B2289" s="154" t="str">
        <f t="shared" si="170"/>
        <v>MV</v>
      </c>
      <c r="C2289" s="154" t="str">
        <f t="shared" si="170"/>
        <v>462</v>
      </c>
      <c r="D2289" s="155" t="str">
        <f t="shared" si="170"/>
        <v>Maldives</v>
      </c>
      <c r="E2289" s="154" t="s">
        <v>656</v>
      </c>
      <c r="F2289" s="157">
        <v>56</v>
      </c>
      <c r="G2289" s="157" t="s">
        <v>657</v>
      </c>
      <c r="H2289" s="160">
        <v>4.5</v>
      </c>
      <c r="I2289" s="157">
        <v>2013</v>
      </c>
      <c r="J2289" s="157" t="s">
        <v>5</v>
      </c>
    </row>
    <row r="2290" spans="1:10">
      <c r="A2290" s="166" t="str">
        <f t="shared" si="167"/>
        <v>Paraguay, Groups and associations</v>
      </c>
      <c r="B2290" s="154" t="str">
        <f t="shared" si="170"/>
        <v>PY</v>
      </c>
      <c r="C2290" s="154" t="str">
        <f t="shared" si="170"/>
        <v>600</v>
      </c>
      <c r="D2290" s="155" t="str">
        <f t="shared" si="170"/>
        <v>Paraguay</v>
      </c>
      <c r="E2290" s="154" t="s">
        <v>656</v>
      </c>
      <c r="F2290" s="157">
        <v>94</v>
      </c>
      <c r="G2290" s="157" t="s">
        <v>657</v>
      </c>
      <c r="H2290" s="160">
        <v>3</v>
      </c>
      <c r="I2290" s="157">
        <v>2013</v>
      </c>
      <c r="J2290" s="157" t="s">
        <v>5</v>
      </c>
    </row>
    <row r="2291" spans="1:10">
      <c r="A2291" s="166" t="str">
        <f t="shared" si="167"/>
        <v>Bosnia and Herzegovina, Groups and associations</v>
      </c>
      <c r="B2291" s="154" t="str">
        <f t="shared" si="170"/>
        <v>BA</v>
      </c>
      <c r="C2291" s="154" t="str">
        <f t="shared" si="170"/>
        <v>070</v>
      </c>
      <c r="D2291" s="155" t="str">
        <f t="shared" si="170"/>
        <v>Bosnia and Herzegovina</v>
      </c>
      <c r="E2291" s="154" t="s">
        <v>656</v>
      </c>
      <c r="F2291" s="157">
        <v>94</v>
      </c>
      <c r="G2291" s="157" t="s">
        <v>657</v>
      </c>
      <c r="H2291" s="160">
        <v>3</v>
      </c>
      <c r="I2291" s="157">
        <v>2013</v>
      </c>
      <c r="J2291" s="157" t="s">
        <v>5</v>
      </c>
    </row>
    <row r="2292" spans="1:10">
      <c r="A2292" s="166" t="str">
        <f t="shared" si="167"/>
        <v>Jordan, Groups and associations</v>
      </c>
      <c r="B2292" s="154" t="str">
        <f t="shared" si="170"/>
        <v>JO</v>
      </c>
      <c r="C2292" s="154" t="str">
        <f t="shared" si="170"/>
        <v>400</v>
      </c>
      <c r="D2292" s="155" t="str">
        <f t="shared" si="170"/>
        <v>Jordan</v>
      </c>
      <c r="E2292" s="154" t="s">
        <v>656</v>
      </c>
      <c r="F2292" s="157">
        <v>31</v>
      </c>
      <c r="G2292" s="157" t="s">
        <v>657</v>
      </c>
      <c r="H2292" s="160">
        <v>5.5</v>
      </c>
      <c r="I2292" s="157">
        <v>2013</v>
      </c>
      <c r="J2292" s="157" t="s">
        <v>5</v>
      </c>
    </row>
    <row r="2293" spans="1:10">
      <c r="A2293" s="166" t="str">
        <f t="shared" si="167"/>
        <v>Libya, Groups and associations</v>
      </c>
      <c r="B2293" s="154" t="str">
        <f t="shared" si="170"/>
        <v>LY</v>
      </c>
      <c r="C2293" s="154" t="str">
        <f t="shared" si="170"/>
        <v>434</v>
      </c>
      <c r="D2293" s="155" t="str">
        <f t="shared" si="170"/>
        <v>Libya</v>
      </c>
      <c r="E2293" s="154" t="s">
        <v>656</v>
      </c>
      <c r="F2293" s="157">
        <v>56</v>
      </c>
      <c r="G2293" s="157" t="s">
        <v>657</v>
      </c>
      <c r="H2293" s="160">
        <v>4.5</v>
      </c>
      <c r="I2293" s="157">
        <v>2013</v>
      </c>
      <c r="J2293" s="157" t="s">
        <v>5</v>
      </c>
    </row>
    <row r="2294" spans="1:10">
      <c r="A2294" s="166" t="str">
        <f t="shared" si="167"/>
        <v>Cape Verde, Groups and associations</v>
      </c>
      <c r="B2294" s="154" t="str">
        <f t="shared" si="170"/>
        <v>CV</v>
      </c>
      <c r="C2294" s="154" t="str">
        <f t="shared" si="170"/>
        <v>132</v>
      </c>
      <c r="D2294" s="155" t="str">
        <f t="shared" si="170"/>
        <v>Cape Verde</v>
      </c>
      <c r="E2294" s="154" t="s">
        <v>656</v>
      </c>
      <c r="F2294" s="157">
        <v>156</v>
      </c>
      <c r="G2294" s="157" t="s">
        <v>657</v>
      </c>
      <c r="H2294" s="160">
        <v>1</v>
      </c>
      <c r="I2294" s="157">
        <v>2013</v>
      </c>
      <c r="J2294" s="157" t="s">
        <v>5</v>
      </c>
    </row>
    <row r="2295" spans="1:10">
      <c r="A2295" s="166" t="str">
        <f t="shared" si="167"/>
        <v>Turkey, Groups and associations</v>
      </c>
      <c r="B2295" s="154" t="str">
        <f t="shared" si="170"/>
        <v>TR</v>
      </c>
      <c r="C2295" s="154" t="str">
        <f t="shared" si="170"/>
        <v>792</v>
      </c>
      <c r="D2295" s="155" t="str">
        <f t="shared" si="170"/>
        <v>Turkey</v>
      </c>
      <c r="E2295" s="154" t="s">
        <v>656</v>
      </c>
      <c r="F2295" s="157">
        <v>77</v>
      </c>
      <c r="G2295" s="157" t="s">
        <v>657</v>
      </c>
      <c r="H2295" s="160">
        <v>3.5</v>
      </c>
      <c r="I2295" s="157">
        <v>2013</v>
      </c>
      <c r="J2295" s="157" t="s">
        <v>5</v>
      </c>
    </row>
    <row r="2296" spans="1:10">
      <c r="A2296" s="166" t="str">
        <f t="shared" si="167"/>
        <v>Fiji, Groups and associations</v>
      </c>
      <c r="B2296" s="154" t="str">
        <f t="shared" si="170"/>
        <v>FJ</v>
      </c>
      <c r="C2296" s="154" t="str">
        <f t="shared" si="170"/>
        <v>242</v>
      </c>
      <c r="D2296" s="155" t="str">
        <f t="shared" si="170"/>
        <v>Fiji</v>
      </c>
      <c r="E2296" s="154" t="s">
        <v>656</v>
      </c>
      <c r="F2296" s="157">
        <v>47</v>
      </c>
      <c r="G2296" s="157" t="s">
        <v>657</v>
      </c>
      <c r="H2296" s="160">
        <v>5</v>
      </c>
      <c r="I2296" s="157">
        <v>2013</v>
      </c>
      <c r="J2296" s="157" t="s">
        <v>5</v>
      </c>
    </row>
    <row r="2297" spans="1:10">
      <c r="A2297" s="166" t="str">
        <f t="shared" si="167"/>
        <v>Indonesia, Groups and associations</v>
      </c>
      <c r="B2297" s="154" t="str">
        <f t="shared" si="170"/>
        <v>ID</v>
      </c>
      <c r="C2297" s="154" t="str">
        <f t="shared" si="170"/>
        <v>360</v>
      </c>
      <c r="D2297" s="155" t="str">
        <f t="shared" si="170"/>
        <v>Indonesia</v>
      </c>
      <c r="E2297" s="154" t="s">
        <v>656</v>
      </c>
      <c r="F2297" s="157">
        <v>106</v>
      </c>
      <c r="G2297" s="157" t="s">
        <v>657</v>
      </c>
      <c r="H2297" s="160">
        <v>2.5</v>
      </c>
      <c r="I2297" s="157">
        <v>2013</v>
      </c>
      <c r="J2297" s="157" t="s">
        <v>5</v>
      </c>
    </row>
    <row r="2298" spans="1:10">
      <c r="A2298" s="166" t="str">
        <f t="shared" si="167"/>
        <v>Dominican Republic, Groups and associations</v>
      </c>
      <c r="B2298" s="154" t="str">
        <f t="shared" si="170"/>
        <v>DO</v>
      </c>
      <c r="C2298" s="154" t="str">
        <f t="shared" si="170"/>
        <v>214</v>
      </c>
      <c r="D2298" s="155" t="str">
        <f t="shared" si="170"/>
        <v>Dominican Republic</v>
      </c>
      <c r="E2298" s="154" t="s">
        <v>656</v>
      </c>
      <c r="F2298" s="157">
        <v>118</v>
      </c>
      <c r="G2298" s="157" t="s">
        <v>657</v>
      </c>
      <c r="H2298" s="160">
        <v>2</v>
      </c>
      <c r="I2298" s="157">
        <v>2013</v>
      </c>
      <c r="J2298" s="157" t="s">
        <v>5</v>
      </c>
    </row>
    <row r="2299" spans="1:10">
      <c r="A2299" s="166" t="str">
        <f t="shared" si="167"/>
        <v>China, Groups and associations</v>
      </c>
      <c r="B2299" s="154" t="str">
        <f t="shared" si="170"/>
        <v>CN</v>
      </c>
      <c r="C2299" s="154">
        <f t="shared" si="170"/>
        <v>156</v>
      </c>
      <c r="D2299" s="155" t="str">
        <f t="shared" si="170"/>
        <v>China</v>
      </c>
      <c r="E2299" s="154" t="s">
        <v>656</v>
      </c>
      <c r="F2299" s="157">
        <v>10</v>
      </c>
      <c r="G2299" s="157" t="s">
        <v>657</v>
      </c>
      <c r="H2299" s="160">
        <v>6.5</v>
      </c>
      <c r="I2299" s="157">
        <v>2013</v>
      </c>
      <c r="J2299" s="157" t="s">
        <v>5</v>
      </c>
    </row>
    <row r="2300" spans="1:10">
      <c r="A2300" s="166" t="str">
        <f t="shared" si="167"/>
        <v>Namibia, Groups and associations</v>
      </c>
      <c r="B2300" s="154" t="str">
        <f t="shared" si="170"/>
        <v>NA</v>
      </c>
      <c r="C2300" s="154" t="str">
        <f t="shared" si="170"/>
        <v>516</v>
      </c>
      <c r="D2300" s="155" t="str">
        <f t="shared" si="170"/>
        <v>Namibia</v>
      </c>
      <c r="E2300" s="154" t="s">
        <v>656</v>
      </c>
      <c r="F2300" s="157">
        <v>118</v>
      </c>
      <c r="G2300" s="157" t="s">
        <v>657</v>
      </c>
      <c r="H2300" s="160">
        <v>2</v>
      </c>
      <c r="I2300" s="157">
        <v>2013</v>
      </c>
      <c r="J2300" s="157" t="s">
        <v>5</v>
      </c>
    </row>
    <row r="2301" spans="1:10">
      <c r="A2301" s="166" t="str">
        <f t="shared" si="167"/>
        <v>Ecuador, Groups and associations</v>
      </c>
      <c r="B2301" s="154" t="str">
        <f t="shared" ref="B2301:D2316" si="171">B2101</f>
        <v>EC</v>
      </c>
      <c r="C2301" s="154" t="str">
        <f t="shared" si="171"/>
        <v>218</v>
      </c>
      <c r="D2301" s="155" t="str">
        <f t="shared" si="171"/>
        <v>Ecuador</v>
      </c>
      <c r="E2301" s="154" t="s">
        <v>656</v>
      </c>
      <c r="F2301" s="157">
        <v>94</v>
      </c>
      <c r="G2301" s="157" t="s">
        <v>657</v>
      </c>
      <c r="H2301" s="160">
        <v>3</v>
      </c>
      <c r="I2301" s="157">
        <v>2013</v>
      </c>
      <c r="J2301" s="157" t="s">
        <v>5</v>
      </c>
    </row>
    <row r="2302" spans="1:10">
      <c r="A2302" s="166" t="str">
        <f t="shared" si="167"/>
        <v>Venezuela (Bolivarian Republic of), Groups and associations</v>
      </c>
      <c r="B2302" s="154" t="str">
        <f t="shared" si="171"/>
        <v>VE</v>
      </c>
      <c r="C2302" s="154" t="str">
        <f t="shared" si="171"/>
        <v>862</v>
      </c>
      <c r="D2302" s="155" t="str">
        <f t="shared" si="171"/>
        <v>Venezuela (Bolivarian Republic of)</v>
      </c>
      <c r="E2302" s="154" t="s">
        <v>656</v>
      </c>
      <c r="F2302" s="157">
        <v>47</v>
      </c>
      <c r="G2302" s="157" t="s">
        <v>657</v>
      </c>
      <c r="H2302" s="160">
        <v>5</v>
      </c>
      <c r="I2302" s="157">
        <v>2013</v>
      </c>
      <c r="J2302" s="157" t="s">
        <v>5</v>
      </c>
    </row>
    <row r="2303" spans="1:10">
      <c r="A2303" s="166" t="str">
        <f t="shared" si="167"/>
        <v>The former Yugoslav Republic of Macedonia, Groups and associations</v>
      </c>
      <c r="B2303" s="154" t="str">
        <f t="shared" si="171"/>
        <v>MK</v>
      </c>
      <c r="C2303" s="154" t="str">
        <f t="shared" si="171"/>
        <v>807</v>
      </c>
      <c r="D2303" s="155" t="str">
        <f t="shared" si="171"/>
        <v>The former Yugoslav Republic of Macedonia</v>
      </c>
      <c r="E2303" s="154" t="s">
        <v>656</v>
      </c>
      <c r="F2303" s="157">
        <v>94</v>
      </c>
      <c r="G2303" s="157" t="s">
        <v>657</v>
      </c>
      <c r="H2303" s="160">
        <v>3</v>
      </c>
      <c r="I2303" s="157">
        <v>2013</v>
      </c>
      <c r="J2303" s="157" t="s">
        <v>5</v>
      </c>
    </row>
    <row r="2304" spans="1:10">
      <c r="A2304" s="166" t="str">
        <f t="shared" si="167"/>
        <v>Lebanon, Groups and associations</v>
      </c>
      <c r="B2304" s="154" t="str">
        <f t="shared" si="171"/>
        <v>LB</v>
      </c>
      <c r="C2304" s="154" t="str">
        <f t="shared" si="171"/>
        <v>422</v>
      </c>
      <c r="D2304" s="155" t="str">
        <f t="shared" si="171"/>
        <v>Lebanon</v>
      </c>
      <c r="E2304" s="154" t="s">
        <v>656</v>
      </c>
      <c r="F2304" s="157">
        <v>56</v>
      </c>
      <c r="G2304" s="157" t="s">
        <v>657</v>
      </c>
      <c r="H2304" s="160">
        <v>4.5</v>
      </c>
      <c r="I2304" s="157">
        <v>2013</v>
      </c>
      <c r="J2304" s="157" t="s">
        <v>5</v>
      </c>
    </row>
    <row r="2305" spans="1:10">
      <c r="A2305" s="166" t="str">
        <f t="shared" si="167"/>
        <v>Albania, Groups and associations</v>
      </c>
      <c r="B2305" s="154" t="str">
        <f t="shared" si="171"/>
        <v>AL</v>
      </c>
      <c r="C2305" s="154" t="str">
        <f t="shared" si="171"/>
        <v>008</v>
      </c>
      <c r="D2305" s="155" t="str">
        <f t="shared" si="171"/>
        <v>Albania</v>
      </c>
      <c r="E2305" s="154" t="s">
        <v>656</v>
      </c>
      <c r="F2305" s="157">
        <v>94</v>
      </c>
      <c r="G2305" s="157" t="s">
        <v>657</v>
      </c>
      <c r="H2305" s="160">
        <v>3</v>
      </c>
      <c r="I2305" s="157">
        <v>2013</v>
      </c>
      <c r="J2305" s="157" t="s">
        <v>5</v>
      </c>
    </row>
    <row r="2306" spans="1:10">
      <c r="A2306" s="166" t="str">
        <f t="shared" si="167"/>
        <v>Suriname, Groups and associations</v>
      </c>
      <c r="B2306" s="154" t="str">
        <f t="shared" si="171"/>
        <v>SR</v>
      </c>
      <c r="C2306" s="154" t="str">
        <f t="shared" si="171"/>
        <v>740</v>
      </c>
      <c r="D2306" s="155" t="str">
        <f t="shared" si="171"/>
        <v>Suriname</v>
      </c>
      <c r="E2306" s="154" t="s">
        <v>656</v>
      </c>
      <c r="F2306" s="157">
        <v>118</v>
      </c>
      <c r="G2306" s="157" t="s">
        <v>657</v>
      </c>
      <c r="H2306" s="160">
        <v>2</v>
      </c>
      <c r="I2306" s="157">
        <v>2013</v>
      </c>
      <c r="J2306" s="157" t="s">
        <v>5</v>
      </c>
    </row>
    <row r="2307" spans="1:10">
      <c r="A2307" s="166" t="str">
        <f t="shared" si="167"/>
        <v>Russian Federation, Groups and associations</v>
      </c>
      <c r="B2307" s="154" t="str">
        <f t="shared" si="171"/>
        <v>RU</v>
      </c>
      <c r="C2307" s="154" t="str">
        <f t="shared" si="171"/>
        <v>643</v>
      </c>
      <c r="D2307" s="155" t="str">
        <f t="shared" si="171"/>
        <v>Russian Federation</v>
      </c>
      <c r="E2307" s="154" t="s">
        <v>656</v>
      </c>
      <c r="F2307" s="157">
        <v>31</v>
      </c>
      <c r="G2307" s="157" t="s">
        <v>657</v>
      </c>
      <c r="H2307" s="160">
        <v>5.5</v>
      </c>
      <c r="I2307" s="157">
        <v>2013</v>
      </c>
      <c r="J2307" s="157" t="s">
        <v>5</v>
      </c>
    </row>
    <row r="2308" spans="1:10">
      <c r="A2308" s="166" t="str">
        <f t="shared" si="167"/>
        <v>Cuba, Groups and associations</v>
      </c>
      <c r="B2308" s="154" t="str">
        <f t="shared" si="171"/>
        <v>CU</v>
      </c>
      <c r="C2308" s="154" t="str">
        <f t="shared" si="171"/>
        <v>192</v>
      </c>
      <c r="D2308" s="155" t="str">
        <f t="shared" si="171"/>
        <v>Cuba</v>
      </c>
      <c r="E2308" s="154" t="s">
        <v>656</v>
      </c>
      <c r="F2308" s="157">
        <v>10</v>
      </c>
      <c r="G2308" s="157" t="s">
        <v>657</v>
      </c>
      <c r="H2308" s="160">
        <v>6.5</v>
      </c>
      <c r="I2308" s="157">
        <v>2013</v>
      </c>
      <c r="J2308" s="157" t="s">
        <v>5</v>
      </c>
    </row>
    <row r="2309" spans="1:10">
      <c r="A2309" s="166" t="str">
        <f t="shared" si="167"/>
        <v>Republic of Moldova, Groups and associations</v>
      </c>
      <c r="B2309" s="154" t="str">
        <f t="shared" si="171"/>
        <v>MD</v>
      </c>
      <c r="C2309" s="154" t="str">
        <f t="shared" si="171"/>
        <v>498</v>
      </c>
      <c r="D2309" s="155" t="str">
        <f t="shared" si="171"/>
        <v>Republic of Moldova</v>
      </c>
      <c r="E2309" s="154" t="s">
        <v>656</v>
      </c>
      <c r="F2309" s="157">
        <v>94</v>
      </c>
      <c r="G2309" s="157" t="s">
        <v>657</v>
      </c>
      <c r="H2309" s="160">
        <v>3</v>
      </c>
      <c r="I2309" s="157">
        <v>2013</v>
      </c>
      <c r="J2309" s="157" t="s">
        <v>5</v>
      </c>
    </row>
    <row r="2310" spans="1:10">
      <c r="A2310" s="166" t="str">
        <f t="shared" ref="A2310:A2373" si="172">D2310&amp;", "&amp;E2310</f>
        <v>Tonga, Groups and associations</v>
      </c>
      <c r="B2310" s="154" t="str">
        <f t="shared" si="171"/>
        <v>TO</v>
      </c>
      <c r="C2310" s="154" t="str">
        <f t="shared" si="171"/>
        <v>776</v>
      </c>
      <c r="D2310" s="155" t="str">
        <f t="shared" si="171"/>
        <v>Tonga</v>
      </c>
      <c r="E2310" s="154" t="s">
        <v>656</v>
      </c>
      <c r="F2310" s="157">
        <v>106</v>
      </c>
      <c r="G2310" s="157" t="s">
        <v>657</v>
      </c>
      <c r="H2310" s="160">
        <v>2.5</v>
      </c>
      <c r="I2310" s="157">
        <v>2013</v>
      </c>
      <c r="J2310" s="157" t="s">
        <v>5</v>
      </c>
    </row>
    <row r="2311" spans="1:10">
      <c r="A2311" s="166" t="str">
        <f t="shared" si="172"/>
        <v>Botswana, Groups and associations</v>
      </c>
      <c r="B2311" s="154" t="str">
        <f t="shared" si="171"/>
        <v>BW</v>
      </c>
      <c r="C2311" s="154" t="str">
        <f t="shared" si="171"/>
        <v>072</v>
      </c>
      <c r="D2311" s="155" t="str">
        <f t="shared" si="171"/>
        <v>Botswana</v>
      </c>
      <c r="E2311" s="154" t="s">
        <v>656</v>
      </c>
      <c r="F2311" s="157">
        <v>106</v>
      </c>
      <c r="G2311" s="157" t="s">
        <v>657</v>
      </c>
      <c r="H2311" s="160">
        <v>2.5</v>
      </c>
      <c r="I2311" s="157">
        <v>2013</v>
      </c>
      <c r="J2311" s="157" t="s">
        <v>5</v>
      </c>
    </row>
    <row r="2312" spans="1:10">
      <c r="A2312" s="166" t="str">
        <f t="shared" si="172"/>
        <v>Samoa, Groups and associations</v>
      </c>
      <c r="B2312" s="154" t="str">
        <f t="shared" si="171"/>
        <v>WS</v>
      </c>
      <c r="C2312" s="154" t="str">
        <f t="shared" si="171"/>
        <v>882</v>
      </c>
      <c r="D2312" s="155" t="str">
        <f t="shared" si="171"/>
        <v>Samoa</v>
      </c>
      <c r="E2312" s="154" t="s">
        <v>656</v>
      </c>
      <c r="F2312" s="157">
        <v>118</v>
      </c>
      <c r="G2312" s="157" t="s">
        <v>657</v>
      </c>
      <c r="H2312" s="160">
        <v>2</v>
      </c>
      <c r="I2312" s="157">
        <v>2013</v>
      </c>
      <c r="J2312" s="157" t="s">
        <v>5</v>
      </c>
    </row>
    <row r="2313" spans="1:10">
      <c r="A2313" s="166" t="str">
        <f t="shared" si="172"/>
        <v>South Africa, Groups and associations</v>
      </c>
      <c r="B2313" s="154" t="str">
        <f t="shared" si="171"/>
        <v>ZA</v>
      </c>
      <c r="C2313" s="154" t="str">
        <f t="shared" si="171"/>
        <v>710</v>
      </c>
      <c r="D2313" s="155" t="str">
        <f t="shared" si="171"/>
        <v>South Africa</v>
      </c>
      <c r="E2313" s="154" t="s">
        <v>656</v>
      </c>
      <c r="F2313" s="157">
        <v>118</v>
      </c>
      <c r="G2313" s="157" t="s">
        <v>657</v>
      </c>
      <c r="H2313" s="160">
        <v>2</v>
      </c>
      <c r="I2313" s="157">
        <v>2013</v>
      </c>
      <c r="J2313" s="157" t="s">
        <v>5</v>
      </c>
    </row>
    <row r="2314" spans="1:10">
      <c r="A2314" s="166" t="str">
        <f t="shared" si="172"/>
        <v>Philippines, Groups and associations</v>
      </c>
      <c r="B2314" s="154" t="str">
        <f t="shared" si="171"/>
        <v>PH</v>
      </c>
      <c r="C2314" s="154" t="str">
        <f t="shared" si="171"/>
        <v>608</v>
      </c>
      <c r="D2314" s="155" t="str">
        <f t="shared" si="171"/>
        <v>Philippines</v>
      </c>
      <c r="E2314" s="154" t="s">
        <v>656</v>
      </c>
      <c r="F2314" s="157">
        <v>94</v>
      </c>
      <c r="G2314" s="157" t="s">
        <v>657</v>
      </c>
      <c r="H2314" s="160">
        <v>3</v>
      </c>
      <c r="I2314" s="157">
        <v>2013</v>
      </c>
      <c r="J2314" s="157" t="s">
        <v>5</v>
      </c>
    </row>
    <row r="2315" spans="1:10">
      <c r="A2315" s="166" t="str">
        <f t="shared" si="172"/>
        <v>Armenia, Groups and associations</v>
      </c>
      <c r="B2315" s="154" t="str">
        <f t="shared" si="171"/>
        <v>AM</v>
      </c>
      <c r="C2315" s="154" t="str">
        <f t="shared" si="171"/>
        <v>051</v>
      </c>
      <c r="D2315" s="155" t="str">
        <f t="shared" si="171"/>
        <v>Armenia</v>
      </c>
      <c r="E2315" s="154" t="s">
        <v>656</v>
      </c>
      <c r="F2315" s="157">
        <v>56</v>
      </c>
      <c r="G2315" s="157" t="s">
        <v>657</v>
      </c>
      <c r="H2315" s="160">
        <v>4.5</v>
      </c>
      <c r="I2315" s="157">
        <v>2013</v>
      </c>
      <c r="J2315" s="157" t="s">
        <v>5</v>
      </c>
    </row>
    <row r="2316" spans="1:10">
      <c r="A2316" s="166" t="str">
        <f t="shared" si="172"/>
        <v>Colombia, Groups and associations</v>
      </c>
      <c r="B2316" s="154" t="str">
        <f t="shared" si="171"/>
        <v>CO</v>
      </c>
      <c r="C2316" s="154" t="str">
        <f t="shared" si="171"/>
        <v>170</v>
      </c>
      <c r="D2316" s="155" t="str">
        <f t="shared" si="171"/>
        <v>Colombia</v>
      </c>
      <c r="E2316" s="154" t="s">
        <v>656</v>
      </c>
      <c r="F2316" s="157">
        <v>77</v>
      </c>
      <c r="G2316" s="157" t="s">
        <v>657</v>
      </c>
      <c r="H2316" s="160">
        <v>3.5</v>
      </c>
      <c r="I2316" s="157">
        <v>2013</v>
      </c>
      <c r="J2316" s="157" t="s">
        <v>5</v>
      </c>
    </row>
    <row r="2317" spans="1:10">
      <c r="A2317" s="166" t="str">
        <f t="shared" si="172"/>
        <v>Kazakhstan, Groups and associations</v>
      </c>
      <c r="B2317" s="154" t="str">
        <f t="shared" ref="B2317:D2332" si="173">B2117</f>
        <v>KZ</v>
      </c>
      <c r="C2317" s="154" t="str">
        <f t="shared" si="173"/>
        <v>398</v>
      </c>
      <c r="D2317" s="155" t="str">
        <f t="shared" si="173"/>
        <v>Kazakhstan</v>
      </c>
      <c r="E2317" s="154" t="s">
        <v>656</v>
      </c>
      <c r="F2317" s="157">
        <v>31</v>
      </c>
      <c r="G2317" s="157" t="s">
        <v>657</v>
      </c>
      <c r="H2317" s="160">
        <v>5.5</v>
      </c>
      <c r="I2317" s="157">
        <v>2013</v>
      </c>
      <c r="J2317" s="157" t="s">
        <v>5</v>
      </c>
    </row>
    <row r="2318" spans="1:10">
      <c r="A2318" s="166" t="str">
        <f t="shared" si="172"/>
        <v>Ukraine, Groups and associations</v>
      </c>
      <c r="B2318" s="154" t="str">
        <f t="shared" si="173"/>
        <v>UA</v>
      </c>
      <c r="C2318" s="154" t="str">
        <f t="shared" si="173"/>
        <v>804</v>
      </c>
      <c r="D2318" s="155" t="str">
        <f t="shared" si="173"/>
        <v>Ukraine</v>
      </c>
      <c r="E2318" s="154" t="s">
        <v>656</v>
      </c>
      <c r="F2318" s="157">
        <v>77</v>
      </c>
      <c r="G2318" s="157" t="s">
        <v>657</v>
      </c>
      <c r="H2318" s="160">
        <v>3.5</v>
      </c>
      <c r="I2318" s="157">
        <v>2013</v>
      </c>
      <c r="J2318" s="157" t="s">
        <v>5</v>
      </c>
    </row>
    <row r="2319" spans="1:10">
      <c r="A2319" s="166" t="str">
        <f t="shared" si="172"/>
        <v>Peru, Groups and associations</v>
      </c>
      <c r="B2319" s="154" t="str">
        <f t="shared" si="173"/>
        <v>PE</v>
      </c>
      <c r="C2319" s="154" t="str">
        <f t="shared" si="173"/>
        <v>604</v>
      </c>
      <c r="D2319" s="155" t="str">
        <f t="shared" si="173"/>
        <v>Peru</v>
      </c>
      <c r="E2319" s="154" t="s">
        <v>656</v>
      </c>
      <c r="F2319" s="157">
        <v>106</v>
      </c>
      <c r="G2319" s="157" t="s">
        <v>657</v>
      </c>
      <c r="H2319" s="160">
        <v>2.5</v>
      </c>
      <c r="I2319" s="157">
        <v>2013</v>
      </c>
      <c r="J2319" s="157" t="s">
        <v>5</v>
      </c>
    </row>
    <row r="2320" spans="1:10">
      <c r="A2320" s="166" t="str">
        <f t="shared" si="172"/>
        <v>Jamaica, Groups and associations</v>
      </c>
      <c r="B2320" s="154" t="str">
        <f t="shared" si="173"/>
        <v>JM</v>
      </c>
      <c r="C2320" s="154" t="str">
        <f t="shared" si="173"/>
        <v>388</v>
      </c>
      <c r="D2320" s="155" t="str">
        <f t="shared" si="173"/>
        <v>Jamaica</v>
      </c>
      <c r="E2320" s="154" t="s">
        <v>656</v>
      </c>
      <c r="F2320" s="157">
        <v>106</v>
      </c>
      <c r="G2320" s="157" t="s">
        <v>657</v>
      </c>
      <c r="H2320" s="160">
        <v>2.5</v>
      </c>
      <c r="I2320" s="157">
        <v>2013</v>
      </c>
      <c r="J2320" s="157" t="s">
        <v>5</v>
      </c>
    </row>
    <row r="2321" spans="1:10">
      <c r="A2321" s="166" t="str">
        <f t="shared" si="172"/>
        <v>Georgia, Groups and associations</v>
      </c>
      <c r="B2321" s="154" t="str">
        <f t="shared" si="173"/>
        <v>GE</v>
      </c>
      <c r="C2321" s="154" t="str">
        <f t="shared" si="173"/>
        <v>268</v>
      </c>
      <c r="D2321" s="155" t="str">
        <f t="shared" si="173"/>
        <v>Georgia</v>
      </c>
      <c r="E2321" s="154" t="s">
        <v>656</v>
      </c>
      <c r="F2321" s="157">
        <v>94</v>
      </c>
      <c r="G2321" s="157" t="s">
        <v>657</v>
      </c>
      <c r="H2321" s="160">
        <v>3</v>
      </c>
      <c r="I2321" s="157">
        <v>2013</v>
      </c>
      <c r="J2321" s="157" t="s">
        <v>5</v>
      </c>
    </row>
    <row r="2322" spans="1:10">
      <c r="A2322" s="166" t="str">
        <f t="shared" si="172"/>
        <v>Sri Lanka, Groups and associations</v>
      </c>
      <c r="B2322" s="154" t="str">
        <f t="shared" si="173"/>
        <v>LK</v>
      </c>
      <c r="C2322" s="154" t="str">
        <f t="shared" si="173"/>
        <v>144</v>
      </c>
      <c r="D2322" s="155" t="str">
        <f t="shared" si="173"/>
        <v>Sri Lanka</v>
      </c>
      <c r="E2322" s="154" t="s">
        <v>656</v>
      </c>
      <c r="F2322" s="157">
        <v>56</v>
      </c>
      <c r="G2322" s="157" t="s">
        <v>657</v>
      </c>
      <c r="H2322" s="160">
        <v>4.5</v>
      </c>
      <c r="I2322" s="157">
        <v>2013</v>
      </c>
      <c r="J2322" s="157" t="s">
        <v>5</v>
      </c>
    </row>
    <row r="2323" spans="1:10">
      <c r="A2323" s="166" t="str">
        <f t="shared" si="172"/>
        <v>Mexico, Groups and associations</v>
      </c>
      <c r="B2323" s="154" t="str">
        <f t="shared" si="173"/>
        <v>MX</v>
      </c>
      <c r="C2323" s="154" t="str">
        <f t="shared" si="173"/>
        <v>484</v>
      </c>
      <c r="D2323" s="155" t="str">
        <f t="shared" si="173"/>
        <v>Mexico</v>
      </c>
      <c r="E2323" s="154" t="s">
        <v>656</v>
      </c>
      <c r="F2323" s="157">
        <v>94</v>
      </c>
      <c r="G2323" s="157" t="s">
        <v>657</v>
      </c>
      <c r="H2323" s="160">
        <v>3</v>
      </c>
      <c r="I2323" s="157">
        <v>2013</v>
      </c>
      <c r="J2323" s="157" t="s">
        <v>5</v>
      </c>
    </row>
    <row r="2324" spans="1:10">
      <c r="A2324" s="166" t="str">
        <f t="shared" si="172"/>
        <v>Saint Vincent and the Grenadines, Groups and associations</v>
      </c>
      <c r="B2324" s="154" t="str">
        <f t="shared" si="173"/>
        <v>VC</v>
      </c>
      <c r="C2324" s="154" t="str">
        <f t="shared" si="173"/>
        <v>670</v>
      </c>
      <c r="D2324" s="155" t="str">
        <f t="shared" si="173"/>
        <v>Saint Vincent and the Grenadines</v>
      </c>
      <c r="E2324" s="154" t="s">
        <v>656</v>
      </c>
      <c r="F2324" s="157">
        <v>156</v>
      </c>
      <c r="G2324" s="157" t="s">
        <v>657</v>
      </c>
      <c r="H2324" s="160">
        <v>1</v>
      </c>
      <c r="I2324" s="157">
        <v>2013</v>
      </c>
      <c r="J2324" s="157" t="s">
        <v>5</v>
      </c>
    </row>
    <row r="2325" spans="1:10">
      <c r="A2325" s="166" t="str">
        <f t="shared" si="172"/>
        <v>Grenada, Groups and associations</v>
      </c>
      <c r="B2325" s="154" t="str">
        <f t="shared" si="173"/>
        <v>GD</v>
      </c>
      <c r="C2325" s="154" t="str">
        <f t="shared" si="173"/>
        <v>308</v>
      </c>
      <c r="D2325" s="155" t="str">
        <f t="shared" si="173"/>
        <v>Grenada</v>
      </c>
      <c r="E2325" s="154" t="s">
        <v>656</v>
      </c>
      <c r="F2325" s="157">
        <v>137</v>
      </c>
      <c r="G2325" s="157" t="s">
        <v>657</v>
      </c>
      <c r="H2325" s="160">
        <v>1.5</v>
      </c>
      <c r="I2325" s="157">
        <v>2013</v>
      </c>
      <c r="J2325" s="157" t="s">
        <v>5</v>
      </c>
    </row>
    <row r="2326" spans="1:10">
      <c r="A2326" s="166" t="str">
        <f t="shared" si="172"/>
        <v>Belarus, Groups and associations</v>
      </c>
      <c r="B2326" s="154" t="str">
        <f t="shared" si="173"/>
        <v>BY</v>
      </c>
      <c r="C2326" s="154" t="str">
        <f t="shared" si="173"/>
        <v>112</v>
      </c>
      <c r="D2326" s="155" t="str">
        <f t="shared" si="173"/>
        <v>Belarus</v>
      </c>
      <c r="E2326" s="154" t="s">
        <v>656</v>
      </c>
      <c r="F2326" s="157">
        <v>10</v>
      </c>
      <c r="G2326" s="157" t="s">
        <v>657</v>
      </c>
      <c r="H2326" s="160">
        <v>6.5</v>
      </c>
      <c r="I2326" s="157">
        <v>2013</v>
      </c>
      <c r="J2326" s="157" t="s">
        <v>5</v>
      </c>
    </row>
    <row r="2327" spans="1:10">
      <c r="A2327" s="166" t="str">
        <f t="shared" si="172"/>
        <v>Seychelles, Groups and associations</v>
      </c>
      <c r="B2327" s="154" t="str">
        <f t="shared" si="173"/>
        <v>SC</v>
      </c>
      <c r="C2327" s="154" t="str">
        <f t="shared" si="173"/>
        <v>690</v>
      </c>
      <c r="D2327" s="155" t="str">
        <f t="shared" si="173"/>
        <v>Seychelles</v>
      </c>
      <c r="E2327" s="154" t="s">
        <v>656</v>
      </c>
      <c r="F2327" s="157">
        <v>94</v>
      </c>
      <c r="G2327" s="157" t="s">
        <v>657</v>
      </c>
      <c r="H2327" s="160">
        <v>3</v>
      </c>
      <c r="I2327" s="157">
        <v>2013</v>
      </c>
      <c r="J2327" s="157" t="s">
        <v>5</v>
      </c>
    </row>
    <row r="2328" spans="1:10">
      <c r="A2328" s="166" t="str">
        <f t="shared" si="172"/>
        <v>Serbia, Groups and associations</v>
      </c>
      <c r="B2328" s="154" t="str">
        <f t="shared" si="173"/>
        <v>RS</v>
      </c>
      <c r="C2328" s="154" t="str">
        <f t="shared" si="173"/>
        <v>688</v>
      </c>
      <c r="D2328" s="155" t="str">
        <f t="shared" si="173"/>
        <v>Serbia</v>
      </c>
      <c r="E2328" s="154" t="s">
        <v>656</v>
      </c>
      <c r="F2328" s="157">
        <v>118</v>
      </c>
      <c r="G2328" s="157" t="s">
        <v>657</v>
      </c>
      <c r="H2328" s="160">
        <v>2</v>
      </c>
      <c r="I2328" s="157">
        <v>2013</v>
      </c>
      <c r="J2328" s="157" t="s">
        <v>5</v>
      </c>
    </row>
    <row r="2329" spans="1:10">
      <c r="A2329" s="166" t="str">
        <f t="shared" si="172"/>
        <v>Saudi Arabia, Groups and associations</v>
      </c>
      <c r="B2329" s="154" t="str">
        <f t="shared" si="173"/>
        <v>SA</v>
      </c>
      <c r="C2329" s="154" t="str">
        <f t="shared" si="173"/>
        <v>682</v>
      </c>
      <c r="D2329" s="155" t="str">
        <f t="shared" si="173"/>
        <v>Saudi Arabia</v>
      </c>
      <c r="E2329" s="154" t="s">
        <v>656</v>
      </c>
      <c r="F2329" s="157">
        <v>1</v>
      </c>
      <c r="G2329" s="157" t="s">
        <v>657</v>
      </c>
      <c r="H2329" s="160">
        <v>7</v>
      </c>
      <c r="I2329" s="157">
        <v>2013</v>
      </c>
      <c r="J2329" s="157" t="s">
        <v>5</v>
      </c>
    </row>
    <row r="2330" spans="1:10">
      <c r="A2330" s="166" t="str">
        <f t="shared" si="172"/>
        <v>Oman, Groups and associations</v>
      </c>
      <c r="B2330" s="154" t="str">
        <f t="shared" si="173"/>
        <v>OM</v>
      </c>
      <c r="C2330" s="154" t="str">
        <f t="shared" si="173"/>
        <v>512</v>
      </c>
      <c r="D2330" s="155" t="str">
        <f t="shared" si="173"/>
        <v>Oman</v>
      </c>
      <c r="E2330" s="154" t="s">
        <v>656</v>
      </c>
      <c r="F2330" s="157">
        <v>31</v>
      </c>
      <c r="G2330" s="157" t="s">
        <v>657</v>
      </c>
      <c r="H2330" s="160">
        <v>5.5</v>
      </c>
      <c r="I2330" s="157">
        <v>2013</v>
      </c>
      <c r="J2330" s="157" t="s">
        <v>5</v>
      </c>
    </row>
    <row r="2331" spans="1:10">
      <c r="A2331" s="166" t="str">
        <f t="shared" si="172"/>
        <v>Saint Lucia, Groups and associations</v>
      </c>
      <c r="B2331" s="154" t="str">
        <f t="shared" si="173"/>
        <v>LC</v>
      </c>
      <c r="C2331" s="154" t="str">
        <f t="shared" si="173"/>
        <v>662</v>
      </c>
      <c r="D2331" s="155" t="str">
        <f t="shared" si="173"/>
        <v>Saint Lucia</v>
      </c>
      <c r="E2331" s="154" t="s">
        <v>656</v>
      </c>
      <c r="F2331" s="157">
        <v>156</v>
      </c>
      <c r="G2331" s="157" t="s">
        <v>657</v>
      </c>
      <c r="H2331" s="160">
        <v>1</v>
      </c>
      <c r="I2331" s="157">
        <v>2013</v>
      </c>
      <c r="J2331" s="157" t="s">
        <v>5</v>
      </c>
    </row>
    <row r="2332" spans="1:10">
      <c r="A2332" s="166" t="str">
        <f t="shared" si="172"/>
        <v>Dominica, Groups and associations</v>
      </c>
      <c r="B2332" s="154" t="str">
        <f t="shared" si="173"/>
        <v>DM</v>
      </c>
      <c r="C2332" s="154" t="str">
        <f t="shared" si="173"/>
        <v>212</v>
      </c>
      <c r="D2332" s="155" t="str">
        <f t="shared" si="173"/>
        <v>Dominica</v>
      </c>
      <c r="E2332" s="154" t="s">
        <v>656</v>
      </c>
      <c r="F2332" s="157">
        <v>156</v>
      </c>
      <c r="G2332" s="157" t="s">
        <v>657</v>
      </c>
      <c r="H2332" s="160">
        <v>1</v>
      </c>
      <c r="I2332" s="157">
        <v>2013</v>
      </c>
      <c r="J2332" s="157" t="s">
        <v>5</v>
      </c>
    </row>
    <row r="2333" spans="1:10">
      <c r="A2333" s="166" t="str">
        <f t="shared" si="172"/>
        <v>Montenegro, Groups and associations</v>
      </c>
      <c r="B2333" s="154" t="str">
        <f t="shared" ref="B2333:D2348" si="174">B2133</f>
        <v>ME</v>
      </c>
      <c r="C2333" s="154" t="str">
        <f t="shared" si="174"/>
        <v>499</v>
      </c>
      <c r="D2333" s="155" t="str">
        <f t="shared" si="174"/>
        <v>Montenegro</v>
      </c>
      <c r="E2333" s="154" t="s">
        <v>656</v>
      </c>
      <c r="F2333" s="157">
        <v>106</v>
      </c>
      <c r="G2333" s="157" t="s">
        <v>657</v>
      </c>
      <c r="H2333" s="160">
        <v>2.5</v>
      </c>
      <c r="I2333" s="157">
        <v>2013</v>
      </c>
      <c r="J2333" s="157" t="s">
        <v>5</v>
      </c>
    </row>
    <row r="2334" spans="1:10">
      <c r="A2334" s="166" t="str">
        <f t="shared" si="172"/>
        <v>Brazil, Groups and associations</v>
      </c>
      <c r="B2334" s="154" t="str">
        <f t="shared" si="174"/>
        <v>BR</v>
      </c>
      <c r="C2334" s="154" t="str">
        <f t="shared" si="174"/>
        <v>076</v>
      </c>
      <c r="D2334" s="155" t="str">
        <f t="shared" si="174"/>
        <v>Brazil</v>
      </c>
      <c r="E2334" s="154" t="s">
        <v>656</v>
      </c>
      <c r="F2334" s="157">
        <v>118</v>
      </c>
      <c r="G2334" s="157" t="s">
        <v>657</v>
      </c>
      <c r="H2334" s="160">
        <v>2</v>
      </c>
      <c r="I2334" s="157">
        <v>2013</v>
      </c>
      <c r="J2334" s="157" t="s">
        <v>5</v>
      </c>
    </row>
    <row r="2335" spans="1:10">
      <c r="A2335" s="166" t="str">
        <f t="shared" si="172"/>
        <v>Panama, Groups and associations</v>
      </c>
      <c r="B2335" s="154" t="str">
        <f t="shared" si="174"/>
        <v>PA</v>
      </c>
      <c r="C2335" s="154" t="str">
        <f t="shared" si="174"/>
        <v>591</v>
      </c>
      <c r="D2335" s="155" t="str">
        <f t="shared" si="174"/>
        <v>Panama</v>
      </c>
      <c r="E2335" s="154" t="s">
        <v>656</v>
      </c>
      <c r="F2335" s="157">
        <v>137</v>
      </c>
      <c r="G2335" s="157" t="s">
        <v>657</v>
      </c>
      <c r="H2335" s="160">
        <v>1.5</v>
      </c>
      <c r="I2335" s="157">
        <v>2013</v>
      </c>
      <c r="J2335" s="157" t="s">
        <v>5</v>
      </c>
    </row>
    <row r="2336" spans="1:10">
      <c r="A2336" s="166" t="str">
        <f t="shared" si="172"/>
        <v>Argentina, Groups and associations</v>
      </c>
      <c r="B2336" s="154" t="str">
        <f t="shared" si="174"/>
        <v>AR</v>
      </c>
      <c r="C2336" s="154" t="str">
        <f t="shared" si="174"/>
        <v>032</v>
      </c>
      <c r="D2336" s="155" t="str">
        <f t="shared" si="174"/>
        <v>Argentina</v>
      </c>
      <c r="E2336" s="154" t="s">
        <v>656</v>
      </c>
      <c r="F2336" s="157">
        <v>118</v>
      </c>
      <c r="G2336" s="157" t="s">
        <v>657</v>
      </c>
      <c r="H2336" s="160">
        <v>2</v>
      </c>
      <c r="I2336" s="157">
        <v>2013</v>
      </c>
      <c r="J2336" s="157" t="s">
        <v>5</v>
      </c>
    </row>
    <row r="2337" spans="1:10">
      <c r="A2337" s="166" t="str">
        <f t="shared" si="172"/>
        <v>Romania, Groups and associations</v>
      </c>
      <c r="B2337" s="154" t="str">
        <f t="shared" si="174"/>
        <v>RO</v>
      </c>
      <c r="C2337" s="154" t="str">
        <f t="shared" si="174"/>
        <v>642</v>
      </c>
      <c r="D2337" s="155" t="str">
        <f t="shared" si="174"/>
        <v>Romania</v>
      </c>
      <c r="E2337" s="154" t="s">
        <v>656</v>
      </c>
      <c r="F2337" s="157">
        <v>118</v>
      </c>
      <c r="G2337" s="157" t="s">
        <v>657</v>
      </c>
      <c r="H2337" s="160">
        <v>2</v>
      </c>
      <c r="I2337" s="157">
        <v>2013</v>
      </c>
      <c r="J2337" s="157" t="s">
        <v>5</v>
      </c>
    </row>
    <row r="2338" spans="1:10">
      <c r="A2338" s="166" t="str">
        <f t="shared" si="172"/>
        <v>Bahrain, Groups and associations</v>
      </c>
      <c r="B2338" s="154" t="str">
        <f t="shared" si="174"/>
        <v>BH</v>
      </c>
      <c r="C2338" s="154" t="str">
        <f t="shared" si="174"/>
        <v>048</v>
      </c>
      <c r="D2338" s="155" t="str">
        <f t="shared" si="174"/>
        <v>Bahrain</v>
      </c>
      <c r="E2338" s="154" t="s">
        <v>656</v>
      </c>
      <c r="F2338" s="157">
        <v>15</v>
      </c>
      <c r="G2338" s="157" t="s">
        <v>657</v>
      </c>
      <c r="H2338" s="160">
        <v>6</v>
      </c>
      <c r="I2338" s="157">
        <v>2013</v>
      </c>
      <c r="J2338" s="157" t="s">
        <v>5</v>
      </c>
    </row>
    <row r="2339" spans="1:10">
      <c r="A2339" s="166" t="str">
        <f t="shared" si="172"/>
        <v>Palau, Groups and associations</v>
      </c>
      <c r="B2339" s="154" t="str">
        <f t="shared" si="174"/>
        <v>PW</v>
      </c>
      <c r="C2339" s="154" t="str">
        <f t="shared" si="174"/>
        <v>585</v>
      </c>
      <c r="D2339" s="155" t="str">
        <f t="shared" si="174"/>
        <v>Palau</v>
      </c>
      <c r="E2339" s="154" t="s">
        <v>656</v>
      </c>
      <c r="F2339" s="157">
        <v>156</v>
      </c>
      <c r="G2339" s="157" t="s">
        <v>657</v>
      </c>
      <c r="H2339" s="160">
        <v>1</v>
      </c>
      <c r="I2339" s="157">
        <v>2013</v>
      </c>
      <c r="J2339" s="157" t="s">
        <v>5</v>
      </c>
    </row>
    <row r="2340" spans="1:10">
      <c r="A2340" s="166" t="str">
        <f t="shared" si="172"/>
        <v>Saint Kitts and Nevis, Groups and associations</v>
      </c>
      <c r="B2340" s="154" t="str">
        <f t="shared" si="174"/>
        <v>KN</v>
      </c>
      <c r="C2340" s="154" t="str">
        <f t="shared" si="174"/>
        <v>659</v>
      </c>
      <c r="D2340" s="155" t="str">
        <f t="shared" si="174"/>
        <v>Saint Kitts and Nevis</v>
      </c>
      <c r="E2340" s="154" t="s">
        <v>656</v>
      </c>
      <c r="F2340" s="157">
        <v>156</v>
      </c>
      <c r="G2340" s="157" t="s">
        <v>657</v>
      </c>
      <c r="H2340" s="160">
        <v>1</v>
      </c>
      <c r="I2340" s="157">
        <v>2013</v>
      </c>
      <c r="J2340" s="157" t="s">
        <v>5</v>
      </c>
    </row>
    <row r="2341" spans="1:10">
      <c r="A2341" s="166" t="str">
        <f t="shared" si="172"/>
        <v>Antigua and Barbuda, Groups and associations</v>
      </c>
      <c r="B2341" s="154" t="str">
        <f t="shared" si="174"/>
        <v>AG</v>
      </c>
      <c r="C2341" s="154" t="str">
        <f t="shared" si="174"/>
        <v>028</v>
      </c>
      <c r="D2341" s="155" t="str">
        <f t="shared" si="174"/>
        <v>Antigua and Barbuda</v>
      </c>
      <c r="E2341" s="154" t="s">
        <v>656</v>
      </c>
      <c r="F2341" s="157">
        <v>118</v>
      </c>
      <c r="G2341" s="157" t="s">
        <v>657</v>
      </c>
      <c r="H2341" s="160">
        <v>2</v>
      </c>
      <c r="I2341" s="157">
        <v>2013</v>
      </c>
      <c r="J2341" s="157" t="s">
        <v>5</v>
      </c>
    </row>
    <row r="2342" spans="1:10">
      <c r="A2342" s="166" t="str">
        <f t="shared" si="172"/>
        <v>Croatia, Groups and associations</v>
      </c>
      <c r="B2342" s="154" t="str">
        <f t="shared" si="174"/>
        <v>HR</v>
      </c>
      <c r="C2342" s="154" t="str">
        <f t="shared" si="174"/>
        <v>191</v>
      </c>
      <c r="D2342" s="155" t="str">
        <f t="shared" si="174"/>
        <v>Croatia</v>
      </c>
      <c r="E2342" s="154" t="s">
        <v>656</v>
      </c>
      <c r="F2342" s="157">
        <v>137</v>
      </c>
      <c r="G2342" s="157" t="s">
        <v>657</v>
      </c>
      <c r="H2342" s="160">
        <v>1.5</v>
      </c>
      <c r="I2342" s="157">
        <v>2013</v>
      </c>
      <c r="J2342" s="157" t="s">
        <v>5</v>
      </c>
    </row>
    <row r="2343" spans="1:10">
      <c r="A2343" s="166" t="str">
        <f t="shared" si="172"/>
        <v>Mauritius, Groups and associations</v>
      </c>
      <c r="B2343" s="154" t="str">
        <f t="shared" si="174"/>
        <v>MU</v>
      </c>
      <c r="C2343" s="154" t="str">
        <f t="shared" si="174"/>
        <v>480</v>
      </c>
      <c r="D2343" s="155" t="str">
        <f t="shared" si="174"/>
        <v>Mauritius</v>
      </c>
      <c r="E2343" s="154" t="s">
        <v>656</v>
      </c>
      <c r="F2343" s="157">
        <v>137</v>
      </c>
      <c r="G2343" s="157" t="s">
        <v>657</v>
      </c>
      <c r="H2343" s="160">
        <v>1.5</v>
      </c>
      <c r="I2343" s="157">
        <v>2013</v>
      </c>
      <c r="J2343" s="157" t="s">
        <v>5</v>
      </c>
    </row>
    <row r="2344" spans="1:10">
      <c r="A2344" s="166" t="str">
        <f t="shared" si="172"/>
        <v>Thailand, Groups and associations</v>
      </c>
      <c r="B2344" s="154" t="str">
        <f t="shared" si="174"/>
        <v>TH</v>
      </c>
      <c r="C2344" s="154" t="str">
        <f t="shared" si="174"/>
        <v>764</v>
      </c>
      <c r="D2344" s="155" t="str">
        <f t="shared" si="174"/>
        <v>Thailand</v>
      </c>
      <c r="E2344" s="154" t="s">
        <v>656</v>
      </c>
      <c r="F2344" s="157">
        <v>69</v>
      </c>
      <c r="G2344" s="157" t="s">
        <v>657</v>
      </c>
      <c r="H2344" s="160">
        <v>4</v>
      </c>
      <c r="I2344" s="157">
        <v>2013</v>
      </c>
      <c r="J2344" s="157" t="s">
        <v>5</v>
      </c>
    </row>
    <row r="2345" spans="1:10">
      <c r="A2345" s="166" t="str">
        <f t="shared" si="172"/>
        <v>Bulgaria, Groups and associations</v>
      </c>
      <c r="B2345" s="154" t="str">
        <f t="shared" si="174"/>
        <v>BG</v>
      </c>
      <c r="C2345" s="154" t="str">
        <f t="shared" si="174"/>
        <v>100</v>
      </c>
      <c r="D2345" s="155" t="str">
        <f t="shared" si="174"/>
        <v>Bulgaria</v>
      </c>
      <c r="E2345" s="154" t="s">
        <v>656</v>
      </c>
      <c r="F2345" s="157">
        <v>118</v>
      </c>
      <c r="G2345" s="157" t="s">
        <v>657</v>
      </c>
      <c r="H2345" s="160">
        <v>2</v>
      </c>
      <c r="I2345" s="157">
        <v>2013</v>
      </c>
      <c r="J2345" s="157" t="s">
        <v>5</v>
      </c>
    </row>
    <row r="2346" spans="1:10">
      <c r="A2346" s="166" t="str">
        <f t="shared" si="172"/>
        <v>Trinidad and Tobago, Groups and associations</v>
      </c>
      <c r="B2346" s="154" t="str">
        <f t="shared" si="174"/>
        <v>TT</v>
      </c>
      <c r="C2346" s="154" t="str">
        <f t="shared" si="174"/>
        <v>780</v>
      </c>
      <c r="D2346" s="155" t="str">
        <f t="shared" si="174"/>
        <v>Trinidad and Tobago</v>
      </c>
      <c r="E2346" s="154" t="s">
        <v>656</v>
      </c>
      <c r="F2346" s="157">
        <v>118</v>
      </c>
      <c r="G2346" s="157" t="s">
        <v>657</v>
      </c>
      <c r="H2346" s="160">
        <v>2</v>
      </c>
      <c r="I2346" s="157">
        <v>2013</v>
      </c>
      <c r="J2346" s="157" t="s">
        <v>5</v>
      </c>
    </row>
    <row r="2347" spans="1:10">
      <c r="A2347" s="166" t="str">
        <f t="shared" si="172"/>
        <v>Lithuania, Groups and associations</v>
      </c>
      <c r="B2347" s="154" t="str">
        <f t="shared" si="174"/>
        <v>LT</v>
      </c>
      <c r="C2347" s="154" t="str">
        <f t="shared" si="174"/>
        <v>440</v>
      </c>
      <c r="D2347" s="155" t="str">
        <f t="shared" si="174"/>
        <v>Lithuania</v>
      </c>
      <c r="E2347" s="154" t="s">
        <v>656</v>
      </c>
      <c r="F2347" s="157">
        <v>156</v>
      </c>
      <c r="G2347" s="157" t="s">
        <v>657</v>
      </c>
      <c r="H2347" s="160">
        <v>1</v>
      </c>
      <c r="I2347" s="157">
        <v>2013</v>
      </c>
      <c r="J2347" s="157" t="s">
        <v>5</v>
      </c>
    </row>
    <row r="2348" spans="1:10">
      <c r="A2348" s="166" t="str">
        <f t="shared" si="172"/>
        <v>Kuwait, Groups and associations</v>
      </c>
      <c r="B2348" s="154" t="str">
        <f t="shared" si="174"/>
        <v>KW</v>
      </c>
      <c r="C2348" s="154" t="str">
        <f t="shared" si="174"/>
        <v>414</v>
      </c>
      <c r="D2348" s="155" t="str">
        <f t="shared" si="174"/>
        <v>Kuwait</v>
      </c>
      <c r="E2348" s="154" t="s">
        <v>656</v>
      </c>
      <c r="F2348" s="157">
        <v>47</v>
      </c>
      <c r="G2348" s="157" t="s">
        <v>657</v>
      </c>
      <c r="H2348" s="160">
        <v>5</v>
      </c>
      <c r="I2348" s="157">
        <v>2013</v>
      </c>
      <c r="J2348" s="157" t="s">
        <v>5</v>
      </c>
    </row>
    <row r="2349" spans="1:10">
      <c r="A2349" s="166" t="str">
        <f t="shared" si="172"/>
        <v>Barbados, Groups and associations</v>
      </c>
      <c r="B2349" s="154" t="str">
        <f t="shared" ref="B2349:D2364" si="175">B2149</f>
        <v>BB</v>
      </c>
      <c r="C2349" s="154" t="str">
        <f t="shared" si="175"/>
        <v>052</v>
      </c>
      <c r="D2349" s="155" t="str">
        <f t="shared" si="175"/>
        <v>Barbados</v>
      </c>
      <c r="E2349" s="154" t="s">
        <v>656</v>
      </c>
      <c r="F2349" s="157">
        <v>156</v>
      </c>
      <c r="G2349" s="157" t="s">
        <v>657</v>
      </c>
      <c r="H2349" s="160">
        <v>1</v>
      </c>
      <c r="I2349" s="157">
        <v>2013</v>
      </c>
      <c r="J2349" s="157" t="s">
        <v>5</v>
      </c>
    </row>
    <row r="2350" spans="1:10">
      <c r="A2350" s="166" t="str">
        <f t="shared" si="172"/>
        <v>Bahamas, Groups and associations</v>
      </c>
      <c r="B2350" s="154" t="str">
        <f t="shared" si="175"/>
        <v>BS</v>
      </c>
      <c r="C2350" s="154" t="str">
        <f t="shared" si="175"/>
        <v>044</v>
      </c>
      <c r="D2350" s="155" t="str">
        <f t="shared" si="175"/>
        <v>Bahamas</v>
      </c>
      <c r="E2350" s="154" t="s">
        <v>656</v>
      </c>
      <c r="F2350" s="157">
        <v>156</v>
      </c>
      <c r="G2350" s="157" t="s">
        <v>657</v>
      </c>
      <c r="H2350" s="160">
        <v>1</v>
      </c>
      <c r="I2350" s="157">
        <v>2013</v>
      </c>
      <c r="J2350" s="157" t="s">
        <v>5</v>
      </c>
    </row>
    <row r="2351" spans="1:10">
      <c r="A2351" s="166" t="str">
        <f t="shared" si="172"/>
        <v>Costa Rica, Groups and associations</v>
      </c>
      <c r="B2351" s="154" t="str">
        <f t="shared" si="175"/>
        <v>CR</v>
      </c>
      <c r="C2351" s="154" t="str">
        <f t="shared" si="175"/>
        <v>188</v>
      </c>
      <c r="D2351" s="155" t="str">
        <f t="shared" si="175"/>
        <v>Costa Rica</v>
      </c>
      <c r="E2351" s="154" t="s">
        <v>656</v>
      </c>
      <c r="F2351" s="157">
        <v>156</v>
      </c>
      <c r="G2351" s="157" t="s">
        <v>657</v>
      </c>
      <c r="H2351" s="160">
        <v>1</v>
      </c>
      <c r="I2351" s="157">
        <v>2013</v>
      </c>
      <c r="J2351" s="157" t="s">
        <v>5</v>
      </c>
    </row>
    <row r="2352" spans="1:10">
      <c r="A2352" s="166" t="str">
        <f t="shared" si="172"/>
        <v>Malaysia, Groups and associations</v>
      </c>
      <c r="B2352" s="154" t="str">
        <f t="shared" si="175"/>
        <v>MY</v>
      </c>
      <c r="C2352" s="154" t="str">
        <f t="shared" si="175"/>
        <v>458</v>
      </c>
      <c r="D2352" s="155" t="str">
        <f t="shared" si="175"/>
        <v>Malaysia</v>
      </c>
      <c r="E2352" s="154" t="s">
        <v>656</v>
      </c>
      <c r="F2352" s="157">
        <v>69</v>
      </c>
      <c r="G2352" s="157" t="s">
        <v>657</v>
      </c>
      <c r="H2352" s="160">
        <v>4</v>
      </c>
      <c r="I2352" s="157">
        <v>2013</v>
      </c>
      <c r="J2352" s="157" t="s">
        <v>5</v>
      </c>
    </row>
    <row r="2353" spans="1:10">
      <c r="A2353" s="166" t="str">
        <f t="shared" si="172"/>
        <v>Brunei Darussalam, Groups and associations</v>
      </c>
      <c r="B2353" s="154" t="str">
        <f t="shared" si="175"/>
        <v>BN</v>
      </c>
      <c r="C2353" s="154" t="str">
        <f t="shared" si="175"/>
        <v>096</v>
      </c>
      <c r="D2353" s="155" t="str">
        <f t="shared" si="175"/>
        <v>Brunei Darussalam</v>
      </c>
      <c r="E2353" s="154" t="s">
        <v>656</v>
      </c>
      <c r="F2353" s="157">
        <v>31</v>
      </c>
      <c r="G2353" s="157" t="s">
        <v>657</v>
      </c>
      <c r="H2353" s="160">
        <v>5.5</v>
      </c>
      <c r="I2353" s="157">
        <v>2013</v>
      </c>
      <c r="J2353" s="157" t="s">
        <v>5</v>
      </c>
    </row>
    <row r="2354" spans="1:10">
      <c r="A2354" s="166" t="str">
        <f t="shared" si="172"/>
        <v>Latvia, Groups and associations</v>
      </c>
      <c r="B2354" s="154" t="str">
        <f t="shared" si="175"/>
        <v>LV</v>
      </c>
      <c r="C2354" s="154" t="str">
        <f t="shared" si="175"/>
        <v>428</v>
      </c>
      <c r="D2354" s="155" t="str">
        <f t="shared" si="175"/>
        <v>Latvia</v>
      </c>
      <c r="E2354" s="154" t="s">
        <v>656</v>
      </c>
      <c r="F2354" s="157">
        <v>118</v>
      </c>
      <c r="G2354" s="157" t="s">
        <v>657</v>
      </c>
      <c r="H2354" s="160">
        <v>2</v>
      </c>
      <c r="I2354" s="157">
        <v>2013</v>
      </c>
      <c r="J2354" s="157" t="s">
        <v>5</v>
      </c>
    </row>
    <row r="2355" spans="1:10">
      <c r="A2355" s="166" t="str">
        <f t="shared" si="172"/>
        <v>Estonia, Groups and associations</v>
      </c>
      <c r="B2355" s="154" t="str">
        <f t="shared" si="175"/>
        <v>EE</v>
      </c>
      <c r="C2355" s="154" t="str">
        <f t="shared" si="175"/>
        <v>233</v>
      </c>
      <c r="D2355" s="155" t="str">
        <f t="shared" si="175"/>
        <v>Estonia</v>
      </c>
      <c r="E2355" s="154" t="s">
        <v>656</v>
      </c>
      <c r="F2355" s="157">
        <v>156</v>
      </c>
      <c r="G2355" s="157" t="s">
        <v>657</v>
      </c>
      <c r="H2355" s="160">
        <v>1</v>
      </c>
      <c r="I2355" s="157">
        <v>2013</v>
      </c>
      <c r="J2355" s="157" t="s">
        <v>5</v>
      </c>
    </row>
    <row r="2356" spans="1:10">
      <c r="A2356" s="166" t="str">
        <f t="shared" si="172"/>
        <v>Hungary, Groups and associations</v>
      </c>
      <c r="B2356" s="154" t="str">
        <f t="shared" si="175"/>
        <v>HU</v>
      </c>
      <c r="C2356" s="154" t="str">
        <f t="shared" si="175"/>
        <v>348</v>
      </c>
      <c r="D2356" s="155" t="str">
        <f t="shared" si="175"/>
        <v>Hungary</v>
      </c>
      <c r="E2356" s="154" t="s">
        <v>656</v>
      </c>
      <c r="F2356" s="157">
        <v>137</v>
      </c>
      <c r="G2356" s="157" t="s">
        <v>657</v>
      </c>
      <c r="H2356" s="160">
        <v>1.5</v>
      </c>
      <c r="I2356" s="157">
        <v>2013</v>
      </c>
      <c r="J2356" s="157" t="s">
        <v>5</v>
      </c>
    </row>
    <row r="2357" spans="1:10">
      <c r="A2357" s="166" t="str">
        <f t="shared" si="172"/>
        <v>Qatar, Groups and associations</v>
      </c>
      <c r="B2357" s="154" t="str">
        <f t="shared" si="175"/>
        <v>QA</v>
      </c>
      <c r="C2357" s="154" t="str">
        <f t="shared" si="175"/>
        <v>634</v>
      </c>
      <c r="D2357" s="155" t="str">
        <f t="shared" si="175"/>
        <v>Qatar</v>
      </c>
      <c r="E2357" s="154" t="s">
        <v>656</v>
      </c>
      <c r="F2357" s="157">
        <v>31</v>
      </c>
      <c r="G2357" s="157" t="s">
        <v>657</v>
      </c>
      <c r="H2357" s="160">
        <v>5.5</v>
      </c>
      <c r="I2357" s="157">
        <v>2013</v>
      </c>
      <c r="J2357" s="157" t="s">
        <v>5</v>
      </c>
    </row>
    <row r="2358" spans="1:10">
      <c r="A2358" s="166" t="str">
        <f t="shared" si="172"/>
        <v>Greece, Groups and associations</v>
      </c>
      <c r="B2358" s="154" t="str">
        <f t="shared" si="175"/>
        <v>GR</v>
      </c>
      <c r="C2358" s="154" t="str">
        <f t="shared" si="175"/>
        <v>300</v>
      </c>
      <c r="D2358" s="155" t="str">
        <f t="shared" si="175"/>
        <v>Greece</v>
      </c>
      <c r="E2358" s="154" t="s">
        <v>656</v>
      </c>
      <c r="F2358" s="157">
        <v>118</v>
      </c>
      <c r="G2358" s="157" t="s">
        <v>657</v>
      </c>
      <c r="H2358" s="160">
        <v>2</v>
      </c>
      <c r="I2358" s="157">
        <v>2013</v>
      </c>
      <c r="J2358" s="157" t="s">
        <v>5</v>
      </c>
    </row>
    <row r="2359" spans="1:10">
      <c r="A2359" s="166" t="str">
        <f t="shared" si="172"/>
        <v>United Arab Emirates, Groups and associations</v>
      </c>
      <c r="B2359" s="154" t="str">
        <f t="shared" si="175"/>
        <v>AE</v>
      </c>
      <c r="C2359" s="154" t="str">
        <f t="shared" si="175"/>
        <v>784</v>
      </c>
      <c r="D2359" s="155" t="str">
        <f t="shared" si="175"/>
        <v>United Arab Emirates</v>
      </c>
      <c r="E2359" s="154" t="s">
        <v>656</v>
      </c>
      <c r="F2359" s="157">
        <v>15</v>
      </c>
      <c r="G2359" s="157" t="s">
        <v>657</v>
      </c>
      <c r="H2359" s="160">
        <v>6</v>
      </c>
      <c r="I2359" s="157">
        <v>2013</v>
      </c>
      <c r="J2359" s="157" t="s">
        <v>5</v>
      </c>
    </row>
    <row r="2360" spans="1:10">
      <c r="A2360" s="166" t="str">
        <f t="shared" si="172"/>
        <v>Uruguay, Groups and associations</v>
      </c>
      <c r="B2360" s="154" t="str">
        <f t="shared" si="175"/>
        <v>UY</v>
      </c>
      <c r="C2360" s="154" t="str">
        <f t="shared" si="175"/>
        <v>858</v>
      </c>
      <c r="D2360" s="155" t="str">
        <f t="shared" si="175"/>
        <v>Uruguay</v>
      </c>
      <c r="E2360" s="154" t="s">
        <v>656</v>
      </c>
      <c r="F2360" s="157">
        <v>156</v>
      </c>
      <c r="G2360" s="157" t="s">
        <v>657</v>
      </c>
      <c r="H2360" s="160">
        <v>1</v>
      </c>
      <c r="I2360" s="157">
        <v>2013</v>
      </c>
      <c r="J2360" s="157" t="s">
        <v>5</v>
      </c>
    </row>
    <row r="2361" spans="1:10">
      <c r="A2361" s="166" t="str">
        <f t="shared" si="172"/>
        <v>Aruba, Groups and associations</v>
      </c>
      <c r="B2361" s="154" t="str">
        <f t="shared" si="175"/>
        <v>AW</v>
      </c>
      <c r="C2361" s="154" t="str">
        <f t="shared" si="175"/>
        <v>533</v>
      </c>
      <c r="D2361" s="155" t="str">
        <f t="shared" si="175"/>
        <v>Aruba</v>
      </c>
      <c r="E2361" s="154" t="s">
        <v>656</v>
      </c>
      <c r="F2361" s="157">
        <v>135</v>
      </c>
      <c r="G2361" s="157" t="s">
        <v>657</v>
      </c>
      <c r="H2361" s="160">
        <v>1.7</v>
      </c>
      <c r="I2361" s="157">
        <v>2013</v>
      </c>
      <c r="J2361" s="157" t="s">
        <v>6</v>
      </c>
    </row>
    <row r="2362" spans="1:10">
      <c r="A2362" s="166" t="str">
        <f t="shared" si="172"/>
        <v>Slovakia, Groups and associations</v>
      </c>
      <c r="B2362" s="154" t="str">
        <f t="shared" si="175"/>
        <v>SK</v>
      </c>
      <c r="C2362" s="154" t="str">
        <f t="shared" si="175"/>
        <v>703</v>
      </c>
      <c r="D2362" s="155" t="str">
        <f t="shared" si="175"/>
        <v>Slovakia</v>
      </c>
      <c r="E2362" s="154" t="s">
        <v>656</v>
      </c>
      <c r="F2362" s="157">
        <v>156</v>
      </c>
      <c r="G2362" s="157" t="s">
        <v>657</v>
      </c>
      <c r="H2362" s="160">
        <v>1</v>
      </c>
      <c r="I2362" s="157">
        <v>2013</v>
      </c>
      <c r="J2362" s="157" t="s">
        <v>5</v>
      </c>
    </row>
    <row r="2363" spans="1:10">
      <c r="A2363" s="166" t="str">
        <f t="shared" si="172"/>
        <v>Poland, Groups and associations</v>
      </c>
      <c r="B2363" s="154" t="str">
        <f t="shared" si="175"/>
        <v>PL</v>
      </c>
      <c r="C2363" s="154" t="str">
        <f t="shared" si="175"/>
        <v>616</v>
      </c>
      <c r="D2363" s="155" t="str">
        <f t="shared" si="175"/>
        <v>Poland</v>
      </c>
      <c r="E2363" s="154" t="s">
        <v>656</v>
      </c>
      <c r="F2363" s="157">
        <v>156</v>
      </c>
      <c r="G2363" s="157" t="s">
        <v>657</v>
      </c>
      <c r="H2363" s="160">
        <v>1</v>
      </c>
      <c r="I2363" s="157">
        <v>2013</v>
      </c>
      <c r="J2363" s="157" t="s">
        <v>5</v>
      </c>
    </row>
    <row r="2364" spans="1:10">
      <c r="A2364" s="166" t="str">
        <f t="shared" si="172"/>
        <v>French Polynesia, Groups and associations</v>
      </c>
      <c r="B2364" s="154" t="str">
        <f t="shared" si="175"/>
        <v>PF</v>
      </c>
      <c r="C2364" s="154" t="str">
        <f t="shared" si="175"/>
        <v>258</v>
      </c>
      <c r="D2364" s="155" t="str">
        <f t="shared" si="175"/>
        <v>French Polynesia</v>
      </c>
      <c r="E2364" s="154" t="s">
        <v>656</v>
      </c>
      <c r="F2364" s="157">
        <v>135</v>
      </c>
      <c r="G2364" s="157" t="s">
        <v>657</v>
      </c>
      <c r="H2364" s="160">
        <v>1.7</v>
      </c>
      <c r="I2364" s="157">
        <v>2013</v>
      </c>
      <c r="J2364" s="157" t="s">
        <v>6</v>
      </c>
    </row>
    <row r="2365" spans="1:10">
      <c r="A2365" s="166" t="str">
        <f t="shared" si="172"/>
        <v>Malta, Groups and associations</v>
      </c>
      <c r="B2365" s="154" t="str">
        <f t="shared" ref="B2365:D2380" si="176">B2165</f>
        <v>MT</v>
      </c>
      <c r="C2365" s="154" t="str">
        <f t="shared" si="176"/>
        <v>470</v>
      </c>
      <c r="D2365" s="155" t="str">
        <f t="shared" si="176"/>
        <v>Malta</v>
      </c>
      <c r="E2365" s="154" t="s">
        <v>656</v>
      </c>
      <c r="F2365" s="157">
        <v>156</v>
      </c>
      <c r="G2365" s="157" t="s">
        <v>657</v>
      </c>
      <c r="H2365" s="160">
        <v>1</v>
      </c>
      <c r="I2365" s="157">
        <v>2013</v>
      </c>
      <c r="J2365" s="157" t="s">
        <v>5</v>
      </c>
    </row>
    <row r="2366" spans="1:10">
      <c r="A2366" s="166" t="str">
        <f t="shared" si="172"/>
        <v>Chile, Groups and associations</v>
      </c>
      <c r="B2366" s="154" t="str">
        <f t="shared" si="176"/>
        <v>CL</v>
      </c>
      <c r="C2366" s="154" t="str">
        <f t="shared" si="176"/>
        <v>152</v>
      </c>
      <c r="D2366" s="155" t="str">
        <f t="shared" si="176"/>
        <v>Chile</v>
      </c>
      <c r="E2366" s="154" t="s">
        <v>656</v>
      </c>
      <c r="F2366" s="157">
        <v>156</v>
      </c>
      <c r="G2366" s="157" t="s">
        <v>657</v>
      </c>
      <c r="H2366" s="160">
        <v>1</v>
      </c>
      <c r="I2366" s="157">
        <v>2013</v>
      </c>
      <c r="J2366" s="157" t="s">
        <v>5</v>
      </c>
    </row>
    <row r="2367" spans="1:10">
      <c r="A2367" s="166" t="str">
        <f t="shared" si="172"/>
        <v>Spain, Groups and associations</v>
      </c>
      <c r="B2367" s="154" t="str">
        <f t="shared" si="176"/>
        <v>ES</v>
      </c>
      <c r="C2367" s="154" t="str">
        <f t="shared" si="176"/>
        <v>724</v>
      </c>
      <c r="D2367" s="155" t="str">
        <f t="shared" si="176"/>
        <v>Spain</v>
      </c>
      <c r="E2367" s="154" t="s">
        <v>656</v>
      </c>
      <c r="F2367" s="157">
        <v>156</v>
      </c>
      <c r="G2367" s="157" t="s">
        <v>657</v>
      </c>
      <c r="H2367" s="160">
        <v>1</v>
      </c>
      <c r="I2367" s="157">
        <v>2013</v>
      </c>
      <c r="J2367" s="157" t="s">
        <v>5</v>
      </c>
    </row>
    <row r="2368" spans="1:10">
      <c r="A2368" s="166" t="str">
        <f t="shared" si="172"/>
        <v>Portugal, Groups and associations</v>
      </c>
      <c r="B2368" s="154" t="str">
        <f t="shared" si="176"/>
        <v>PT</v>
      </c>
      <c r="C2368" s="154" t="str">
        <f t="shared" si="176"/>
        <v>620</v>
      </c>
      <c r="D2368" s="155" t="str">
        <f t="shared" si="176"/>
        <v>Portugal</v>
      </c>
      <c r="E2368" s="154" t="s">
        <v>656</v>
      </c>
      <c r="F2368" s="157">
        <v>156</v>
      </c>
      <c r="G2368" s="157" t="s">
        <v>657</v>
      </c>
      <c r="H2368" s="160">
        <v>1</v>
      </c>
      <c r="I2368" s="157">
        <v>2013</v>
      </c>
      <c r="J2368" s="157" t="s">
        <v>5</v>
      </c>
    </row>
    <row r="2369" spans="1:10">
      <c r="A2369" s="166" t="str">
        <f t="shared" si="172"/>
        <v>Turks and Caicos Islands, Groups and associations</v>
      </c>
      <c r="B2369" s="154" t="str">
        <f t="shared" si="176"/>
        <v>TC</v>
      </c>
      <c r="C2369" s="154" t="str">
        <f t="shared" si="176"/>
        <v>796</v>
      </c>
      <c r="D2369" s="155" t="str">
        <f t="shared" si="176"/>
        <v>Turks and Caicos Islands</v>
      </c>
      <c r="E2369" s="154" t="s">
        <v>656</v>
      </c>
      <c r="F2369" s="157">
        <v>137</v>
      </c>
      <c r="G2369" s="157" t="s">
        <v>657</v>
      </c>
      <c r="H2369" s="160">
        <v>1.5</v>
      </c>
      <c r="I2369" s="157">
        <v>2013</v>
      </c>
      <c r="J2369" s="157" t="s">
        <v>6</v>
      </c>
    </row>
    <row r="2370" spans="1:10">
      <c r="A2370" s="166" t="str">
        <f t="shared" si="172"/>
        <v>Puerto Rico, Groups and associations</v>
      </c>
      <c r="B2370" s="154" t="str">
        <f t="shared" si="176"/>
        <v>PR</v>
      </c>
      <c r="C2370" s="154" t="str">
        <f t="shared" si="176"/>
        <v>630</v>
      </c>
      <c r="D2370" s="155" t="str">
        <f t="shared" si="176"/>
        <v>Puerto Rico</v>
      </c>
      <c r="E2370" s="154" t="s">
        <v>656</v>
      </c>
      <c r="F2370" s="157">
        <v>137</v>
      </c>
      <c r="G2370" s="157" t="s">
        <v>657</v>
      </c>
      <c r="H2370" s="160">
        <v>1.5</v>
      </c>
      <c r="I2370" s="157">
        <v>2013</v>
      </c>
      <c r="J2370" s="157" t="s">
        <v>5</v>
      </c>
    </row>
    <row r="2371" spans="1:10">
      <c r="A2371" s="166" t="str">
        <f t="shared" si="172"/>
        <v>Czech Republic, Groups and associations</v>
      </c>
      <c r="B2371" s="154" t="str">
        <f t="shared" si="176"/>
        <v>CZ</v>
      </c>
      <c r="C2371" s="154" t="str">
        <f t="shared" si="176"/>
        <v>203</v>
      </c>
      <c r="D2371" s="155" t="str">
        <f t="shared" si="176"/>
        <v>Czech Republic</v>
      </c>
      <c r="E2371" s="154" t="s">
        <v>656</v>
      </c>
      <c r="F2371" s="157">
        <v>156</v>
      </c>
      <c r="G2371" s="157" t="s">
        <v>657</v>
      </c>
      <c r="H2371" s="160">
        <v>1</v>
      </c>
      <c r="I2371" s="157">
        <v>2013</v>
      </c>
      <c r="J2371" s="157" t="s">
        <v>5</v>
      </c>
    </row>
    <row r="2372" spans="1:10">
      <c r="A2372" s="166" t="str">
        <f t="shared" si="172"/>
        <v>Singapore, Groups and associations</v>
      </c>
      <c r="B2372" s="154" t="str">
        <f t="shared" si="176"/>
        <v>SG</v>
      </c>
      <c r="C2372" s="154" t="str">
        <f t="shared" si="176"/>
        <v>702</v>
      </c>
      <c r="D2372" s="155" t="str">
        <f t="shared" si="176"/>
        <v>Singapore</v>
      </c>
      <c r="E2372" s="154" t="s">
        <v>656</v>
      </c>
      <c r="F2372" s="157">
        <v>69</v>
      </c>
      <c r="G2372" s="157" t="s">
        <v>657</v>
      </c>
      <c r="H2372" s="160">
        <v>4</v>
      </c>
      <c r="I2372" s="157">
        <v>2013</v>
      </c>
      <c r="J2372" s="157" t="s">
        <v>5</v>
      </c>
    </row>
    <row r="2373" spans="1:10">
      <c r="A2373" s="166" t="str">
        <f t="shared" si="172"/>
        <v>Israel, Groups and associations</v>
      </c>
      <c r="B2373" s="154" t="str">
        <f t="shared" si="176"/>
        <v>IL</v>
      </c>
      <c r="C2373" s="154" t="str">
        <f t="shared" si="176"/>
        <v>376</v>
      </c>
      <c r="D2373" s="155" t="str">
        <f t="shared" si="176"/>
        <v>Israel</v>
      </c>
      <c r="E2373" s="154" t="s">
        <v>656</v>
      </c>
      <c r="F2373" s="157">
        <v>137</v>
      </c>
      <c r="G2373" s="157" t="s">
        <v>657</v>
      </c>
      <c r="H2373" s="160">
        <v>1.5</v>
      </c>
      <c r="I2373" s="157">
        <v>2013</v>
      </c>
      <c r="J2373" s="157" t="s">
        <v>5</v>
      </c>
    </row>
    <row r="2374" spans="1:10">
      <c r="A2374" s="166" t="str">
        <f t="shared" ref="A2374:A2437" si="177">D2374&amp;", "&amp;E2374</f>
        <v>Greenland, Groups and associations</v>
      </c>
      <c r="B2374" s="154" t="str">
        <f t="shared" si="176"/>
        <v>GL</v>
      </c>
      <c r="C2374" s="154" t="str">
        <f t="shared" si="176"/>
        <v>304</v>
      </c>
      <c r="D2374" s="155" t="str">
        <f t="shared" si="176"/>
        <v>Greenland</v>
      </c>
      <c r="E2374" s="154" t="s">
        <v>656</v>
      </c>
      <c r="F2374" s="157">
        <v>137</v>
      </c>
      <c r="G2374" s="157" t="s">
        <v>657</v>
      </c>
      <c r="H2374" s="160">
        <v>1.5</v>
      </c>
      <c r="I2374" s="157">
        <v>2013</v>
      </c>
      <c r="J2374" s="157" t="s">
        <v>6</v>
      </c>
    </row>
    <row r="2375" spans="1:10">
      <c r="A2375" s="166" t="str">
        <f t="shared" si="177"/>
        <v>New Caledonia, Groups and associations</v>
      </c>
      <c r="B2375" s="154" t="str">
        <f t="shared" si="176"/>
        <v>NC</v>
      </c>
      <c r="C2375" s="154" t="str">
        <f t="shared" si="176"/>
        <v>540</v>
      </c>
      <c r="D2375" s="155" t="str">
        <f t="shared" si="176"/>
        <v>New Caledonia</v>
      </c>
      <c r="E2375" s="154" t="s">
        <v>656</v>
      </c>
      <c r="F2375" s="157">
        <v>137</v>
      </c>
      <c r="G2375" s="157" t="s">
        <v>657</v>
      </c>
      <c r="H2375" s="160">
        <v>1.5</v>
      </c>
      <c r="I2375" s="157">
        <v>2013</v>
      </c>
      <c r="J2375" s="157" t="s">
        <v>6</v>
      </c>
    </row>
    <row r="2376" spans="1:10">
      <c r="A2376" s="166" t="str">
        <f t="shared" si="177"/>
        <v>San Marino, Groups and associations</v>
      </c>
      <c r="B2376" s="154" t="str">
        <f t="shared" si="176"/>
        <v>SM</v>
      </c>
      <c r="C2376" s="154" t="str">
        <f t="shared" si="176"/>
        <v>674</v>
      </c>
      <c r="D2376" s="155" t="str">
        <f t="shared" si="176"/>
        <v>San Marino</v>
      </c>
      <c r="E2376" s="154" t="s">
        <v>656</v>
      </c>
      <c r="F2376" s="157">
        <v>156</v>
      </c>
      <c r="G2376" s="157" t="s">
        <v>657</v>
      </c>
      <c r="H2376" s="160">
        <v>1</v>
      </c>
      <c r="I2376" s="157">
        <v>2013</v>
      </c>
      <c r="J2376" s="157" t="s">
        <v>5</v>
      </c>
    </row>
    <row r="2377" spans="1:10">
      <c r="A2377" s="166" t="str">
        <f t="shared" si="177"/>
        <v>Cyprus, Groups and associations</v>
      </c>
      <c r="B2377" s="154" t="str">
        <f t="shared" si="176"/>
        <v>CY</v>
      </c>
      <c r="C2377" s="154" t="str">
        <f t="shared" si="176"/>
        <v>196</v>
      </c>
      <c r="D2377" s="155" t="str">
        <f t="shared" si="176"/>
        <v>Cyprus</v>
      </c>
      <c r="E2377" s="154" t="s">
        <v>656</v>
      </c>
      <c r="F2377" s="157">
        <v>156</v>
      </c>
      <c r="G2377" s="157" t="s">
        <v>657</v>
      </c>
      <c r="H2377" s="160">
        <v>1</v>
      </c>
      <c r="I2377" s="157">
        <v>2013</v>
      </c>
      <c r="J2377" s="157" t="s">
        <v>5</v>
      </c>
    </row>
    <row r="2378" spans="1:10">
      <c r="A2378" s="166" t="str">
        <f t="shared" si="177"/>
        <v>Italy, Groups and associations</v>
      </c>
      <c r="B2378" s="154" t="str">
        <f t="shared" si="176"/>
        <v>IT</v>
      </c>
      <c r="C2378" s="154" t="str">
        <f t="shared" si="176"/>
        <v>380</v>
      </c>
      <c r="D2378" s="155" t="str">
        <f t="shared" si="176"/>
        <v>Italy</v>
      </c>
      <c r="E2378" s="154" t="s">
        <v>656</v>
      </c>
      <c r="F2378" s="157">
        <v>137</v>
      </c>
      <c r="G2378" s="157" t="s">
        <v>657</v>
      </c>
      <c r="H2378" s="160">
        <v>1.5</v>
      </c>
      <c r="I2378" s="157">
        <v>2013</v>
      </c>
      <c r="J2378" s="157" t="s">
        <v>5</v>
      </c>
    </row>
    <row r="2379" spans="1:10">
      <c r="A2379" s="166" t="str">
        <f t="shared" si="177"/>
        <v>Andorra, Groups and associations</v>
      </c>
      <c r="B2379" s="154" t="str">
        <f t="shared" si="176"/>
        <v>AD</v>
      </c>
      <c r="C2379" s="154" t="str">
        <f t="shared" si="176"/>
        <v>020</v>
      </c>
      <c r="D2379" s="155" t="str">
        <f t="shared" si="176"/>
        <v>Andorra</v>
      </c>
      <c r="E2379" s="154" t="s">
        <v>656</v>
      </c>
      <c r="F2379" s="157">
        <v>156</v>
      </c>
      <c r="G2379" s="157" t="s">
        <v>657</v>
      </c>
      <c r="H2379" s="160">
        <v>1</v>
      </c>
      <c r="I2379" s="157">
        <v>2013</v>
      </c>
      <c r="J2379" s="157" t="s">
        <v>5</v>
      </c>
    </row>
    <row r="2380" spans="1:10">
      <c r="A2380" s="166" t="str">
        <f t="shared" si="177"/>
        <v>Slovenia, Groups and associations</v>
      </c>
      <c r="B2380" s="154" t="str">
        <f t="shared" si="176"/>
        <v>SI</v>
      </c>
      <c r="C2380" s="154" t="str">
        <f t="shared" si="176"/>
        <v>705</v>
      </c>
      <c r="D2380" s="155" t="str">
        <f t="shared" si="176"/>
        <v>Slovenia</v>
      </c>
      <c r="E2380" s="154" t="s">
        <v>656</v>
      </c>
      <c r="F2380" s="157">
        <v>156</v>
      </c>
      <c r="G2380" s="157" t="s">
        <v>657</v>
      </c>
      <c r="H2380" s="160">
        <v>1</v>
      </c>
      <c r="I2380" s="157">
        <v>2013</v>
      </c>
      <c r="J2380" s="157" t="s">
        <v>5</v>
      </c>
    </row>
    <row r="2381" spans="1:10">
      <c r="A2381" s="166" t="str">
        <f t="shared" si="177"/>
        <v>Republic of Korea, Groups and associations</v>
      </c>
      <c r="B2381" s="154" t="str">
        <f t="shared" ref="B2381:D2396" si="178">B2181</f>
        <v>KR</v>
      </c>
      <c r="C2381" s="154" t="str">
        <f t="shared" si="178"/>
        <v>410</v>
      </c>
      <c r="D2381" s="155" t="str">
        <f t="shared" si="178"/>
        <v>Republic of Korea</v>
      </c>
      <c r="E2381" s="154" t="s">
        <v>656</v>
      </c>
      <c r="F2381" s="157">
        <v>137</v>
      </c>
      <c r="G2381" s="157" t="s">
        <v>657</v>
      </c>
      <c r="H2381" s="160">
        <v>1.5</v>
      </c>
      <c r="I2381" s="157">
        <v>2013</v>
      </c>
      <c r="J2381" s="157" t="s">
        <v>5</v>
      </c>
    </row>
    <row r="2382" spans="1:10">
      <c r="A2382" s="166" t="str">
        <f t="shared" si="177"/>
        <v>France, Groups and associations</v>
      </c>
      <c r="B2382" s="154" t="str">
        <f t="shared" si="178"/>
        <v>FR</v>
      </c>
      <c r="C2382" s="154" t="str">
        <f t="shared" si="178"/>
        <v>250</v>
      </c>
      <c r="D2382" s="155" t="str">
        <f t="shared" si="178"/>
        <v>France</v>
      </c>
      <c r="E2382" s="154" t="s">
        <v>656</v>
      </c>
      <c r="F2382" s="157">
        <v>156</v>
      </c>
      <c r="G2382" s="157" t="s">
        <v>657</v>
      </c>
      <c r="H2382" s="160">
        <v>1</v>
      </c>
      <c r="I2382" s="157">
        <v>2013</v>
      </c>
      <c r="J2382" s="157" t="s">
        <v>5</v>
      </c>
    </row>
    <row r="2383" spans="1:10">
      <c r="A2383" s="166" t="str">
        <f t="shared" si="177"/>
        <v>Cayman Islands, Groups and associations</v>
      </c>
      <c r="B2383" s="154" t="str">
        <f t="shared" si="178"/>
        <v>KY</v>
      </c>
      <c r="C2383" s="154" t="str">
        <f t="shared" si="178"/>
        <v>136</v>
      </c>
      <c r="D2383" s="155" t="str">
        <f t="shared" si="178"/>
        <v>Cayman Islands</v>
      </c>
      <c r="E2383" s="154" t="s">
        <v>656</v>
      </c>
      <c r="F2383" s="157">
        <v>154</v>
      </c>
      <c r="G2383" s="157" t="s">
        <v>657</v>
      </c>
      <c r="H2383" s="160">
        <v>1.4</v>
      </c>
      <c r="I2383" s="157">
        <v>2013</v>
      </c>
      <c r="J2383" s="157" t="s">
        <v>6</v>
      </c>
    </row>
    <row r="2384" spans="1:10">
      <c r="A2384" s="166" t="str">
        <f t="shared" si="177"/>
        <v>Belgium, Groups and associations</v>
      </c>
      <c r="B2384" s="154" t="str">
        <f t="shared" si="178"/>
        <v>BE</v>
      </c>
      <c r="C2384" s="154" t="str">
        <f t="shared" si="178"/>
        <v>056</v>
      </c>
      <c r="D2384" s="155" t="str">
        <f t="shared" si="178"/>
        <v>Belgium</v>
      </c>
      <c r="E2384" s="154" t="s">
        <v>656</v>
      </c>
      <c r="F2384" s="157">
        <v>156</v>
      </c>
      <c r="G2384" s="157" t="s">
        <v>657</v>
      </c>
      <c r="H2384" s="160">
        <v>1</v>
      </c>
      <c r="I2384" s="157">
        <v>2013</v>
      </c>
      <c r="J2384" s="157" t="s">
        <v>5</v>
      </c>
    </row>
    <row r="2385" spans="1:10">
      <c r="A2385" s="166" t="str">
        <f t="shared" si="177"/>
        <v>United Kingdom of Great Britain and Northern Ireland, Groups and associations</v>
      </c>
      <c r="B2385" s="154" t="str">
        <f t="shared" si="178"/>
        <v>GB</v>
      </c>
      <c r="C2385" s="154" t="str">
        <f t="shared" si="178"/>
        <v>826</v>
      </c>
      <c r="D2385" s="155" t="str">
        <f t="shared" si="178"/>
        <v>United Kingdom of Great Britain and Northern Ireland</v>
      </c>
      <c r="E2385" s="154" t="s">
        <v>656</v>
      </c>
      <c r="F2385" s="157">
        <v>156</v>
      </c>
      <c r="G2385" s="157" t="s">
        <v>657</v>
      </c>
      <c r="H2385" s="160">
        <v>1</v>
      </c>
      <c r="I2385" s="157">
        <v>2013</v>
      </c>
      <c r="J2385" s="157" t="s">
        <v>5</v>
      </c>
    </row>
    <row r="2386" spans="1:10">
      <c r="A2386" s="166" t="str">
        <f t="shared" si="177"/>
        <v>Luxembourg, Groups and associations</v>
      </c>
      <c r="B2386" s="154" t="str">
        <f t="shared" si="178"/>
        <v>LU</v>
      </c>
      <c r="C2386" s="154" t="str">
        <f t="shared" si="178"/>
        <v>442</v>
      </c>
      <c r="D2386" s="155" t="str">
        <f t="shared" si="178"/>
        <v>Luxembourg</v>
      </c>
      <c r="E2386" s="154" t="s">
        <v>656</v>
      </c>
      <c r="F2386" s="157">
        <v>156</v>
      </c>
      <c r="G2386" s="157" t="s">
        <v>657</v>
      </c>
      <c r="H2386" s="160">
        <v>1</v>
      </c>
      <c r="I2386" s="157">
        <v>2013</v>
      </c>
      <c r="J2386" s="157" t="s">
        <v>5</v>
      </c>
    </row>
    <row r="2387" spans="1:10">
      <c r="A2387" s="166" t="str">
        <f t="shared" si="177"/>
        <v>Japan, Groups and associations</v>
      </c>
      <c r="B2387" s="154" t="str">
        <f t="shared" si="178"/>
        <v>JP</v>
      </c>
      <c r="C2387" s="154" t="str">
        <f t="shared" si="178"/>
        <v>392</v>
      </c>
      <c r="D2387" s="155" t="str">
        <f t="shared" si="178"/>
        <v>Japan</v>
      </c>
      <c r="E2387" s="154" t="s">
        <v>656</v>
      </c>
      <c r="F2387" s="157">
        <v>137</v>
      </c>
      <c r="G2387" s="157" t="s">
        <v>657</v>
      </c>
      <c r="H2387" s="160">
        <v>1.5</v>
      </c>
      <c r="I2387" s="157">
        <v>2013</v>
      </c>
      <c r="J2387" s="157" t="s">
        <v>5</v>
      </c>
    </row>
    <row r="2388" spans="1:10">
      <c r="A2388" s="166" t="str">
        <f t="shared" si="177"/>
        <v>Iceland, Groups and associations</v>
      </c>
      <c r="B2388" s="154" t="str">
        <f t="shared" si="178"/>
        <v>IS</v>
      </c>
      <c r="C2388" s="154" t="str">
        <f t="shared" si="178"/>
        <v>352</v>
      </c>
      <c r="D2388" s="155" t="str">
        <f t="shared" si="178"/>
        <v>Iceland</v>
      </c>
      <c r="E2388" s="154" t="s">
        <v>656</v>
      </c>
      <c r="F2388" s="157">
        <v>156</v>
      </c>
      <c r="G2388" s="157" t="s">
        <v>657</v>
      </c>
      <c r="H2388" s="160">
        <v>1</v>
      </c>
      <c r="I2388" s="157">
        <v>2013</v>
      </c>
      <c r="J2388" s="157" t="s">
        <v>5</v>
      </c>
    </row>
    <row r="2389" spans="1:10">
      <c r="A2389" s="166" t="str">
        <f t="shared" si="177"/>
        <v>Finland, Groups and associations</v>
      </c>
      <c r="B2389" s="154" t="str">
        <f t="shared" si="178"/>
        <v>FI</v>
      </c>
      <c r="C2389" s="154" t="str">
        <f t="shared" si="178"/>
        <v>246</v>
      </c>
      <c r="D2389" s="155" t="str">
        <f t="shared" si="178"/>
        <v>Finland</v>
      </c>
      <c r="E2389" s="154" t="s">
        <v>656</v>
      </c>
      <c r="F2389" s="157">
        <v>156</v>
      </c>
      <c r="G2389" s="157" t="s">
        <v>657</v>
      </c>
      <c r="H2389" s="160">
        <v>1</v>
      </c>
      <c r="I2389" s="157">
        <v>2013</v>
      </c>
      <c r="J2389" s="157" t="s">
        <v>5</v>
      </c>
    </row>
    <row r="2390" spans="1:10">
      <c r="A2390" s="166" t="str">
        <f t="shared" si="177"/>
        <v>Liechtenstein, Groups and associations</v>
      </c>
      <c r="B2390" s="154" t="str">
        <f t="shared" si="178"/>
        <v>LI</v>
      </c>
      <c r="C2390" s="154" t="str">
        <f t="shared" si="178"/>
        <v>438</v>
      </c>
      <c r="D2390" s="155" t="str">
        <f t="shared" si="178"/>
        <v>Liechtenstein</v>
      </c>
      <c r="E2390" s="154" t="s">
        <v>656</v>
      </c>
      <c r="F2390" s="157">
        <v>156</v>
      </c>
      <c r="G2390" s="157" t="s">
        <v>657</v>
      </c>
      <c r="H2390" s="160">
        <v>1</v>
      </c>
      <c r="I2390" s="157">
        <v>2013</v>
      </c>
      <c r="J2390" s="157" t="s">
        <v>5</v>
      </c>
    </row>
    <row r="2391" spans="1:10">
      <c r="A2391" s="166" t="str">
        <f t="shared" si="177"/>
        <v>Ireland, Groups and associations</v>
      </c>
      <c r="B2391" s="154" t="str">
        <f t="shared" si="178"/>
        <v>IE</v>
      </c>
      <c r="C2391" s="154" t="str">
        <f t="shared" si="178"/>
        <v>372</v>
      </c>
      <c r="D2391" s="155" t="str">
        <f t="shared" si="178"/>
        <v>Ireland</v>
      </c>
      <c r="E2391" s="154" t="s">
        <v>656</v>
      </c>
      <c r="F2391" s="157">
        <v>156</v>
      </c>
      <c r="G2391" s="157" t="s">
        <v>657</v>
      </c>
      <c r="H2391" s="160">
        <v>1</v>
      </c>
      <c r="I2391" s="157">
        <v>2013</v>
      </c>
      <c r="J2391" s="157" t="s">
        <v>5</v>
      </c>
    </row>
    <row r="2392" spans="1:10">
      <c r="A2392" s="166" t="str">
        <f t="shared" si="177"/>
        <v>Bermuda, Groups and associations</v>
      </c>
      <c r="B2392" s="154" t="str">
        <f t="shared" si="178"/>
        <v>BM</v>
      </c>
      <c r="C2392" s="154" t="str">
        <f t="shared" si="178"/>
        <v>060</v>
      </c>
      <c r="D2392" s="155" t="str">
        <f t="shared" si="178"/>
        <v>Bermuda</v>
      </c>
      <c r="E2392" s="154" t="s">
        <v>656</v>
      </c>
      <c r="F2392" s="157">
        <v>155</v>
      </c>
      <c r="G2392" s="157" t="s">
        <v>657</v>
      </c>
      <c r="H2392" s="160">
        <v>1.2</v>
      </c>
      <c r="I2392" s="157">
        <v>2013</v>
      </c>
      <c r="J2392" s="157" t="s">
        <v>6</v>
      </c>
    </row>
    <row r="2393" spans="1:10">
      <c r="A2393" s="166" t="str">
        <f t="shared" si="177"/>
        <v>United States of America, Groups and associations</v>
      </c>
      <c r="B2393" s="154" t="str">
        <f t="shared" si="178"/>
        <v>US</v>
      </c>
      <c r="C2393" s="154" t="str">
        <f t="shared" si="178"/>
        <v>840</v>
      </c>
      <c r="D2393" s="155" t="str">
        <f t="shared" si="178"/>
        <v>United States of America</v>
      </c>
      <c r="E2393" s="154" t="s">
        <v>656</v>
      </c>
      <c r="F2393" s="157">
        <v>156</v>
      </c>
      <c r="G2393" s="157" t="s">
        <v>657</v>
      </c>
      <c r="H2393" s="160">
        <v>1</v>
      </c>
      <c r="I2393" s="157">
        <v>2013</v>
      </c>
      <c r="J2393" s="157" t="s">
        <v>5</v>
      </c>
    </row>
    <row r="2394" spans="1:10">
      <c r="A2394" s="166" t="str">
        <f t="shared" si="177"/>
        <v>Germany, Groups and associations</v>
      </c>
      <c r="B2394" s="154" t="str">
        <f t="shared" si="178"/>
        <v>DE</v>
      </c>
      <c r="C2394" s="154" t="str">
        <f t="shared" si="178"/>
        <v>276</v>
      </c>
      <c r="D2394" s="155" t="str">
        <f t="shared" si="178"/>
        <v>Germany</v>
      </c>
      <c r="E2394" s="154" t="s">
        <v>656</v>
      </c>
      <c r="F2394" s="157">
        <v>156</v>
      </c>
      <c r="G2394" s="157" t="s">
        <v>657</v>
      </c>
      <c r="H2394" s="160">
        <v>1</v>
      </c>
      <c r="I2394" s="157">
        <v>2013</v>
      </c>
      <c r="J2394" s="157" t="s">
        <v>5</v>
      </c>
    </row>
    <row r="2395" spans="1:10">
      <c r="A2395" s="166" t="str">
        <f t="shared" si="177"/>
        <v>Austria, Groups and associations</v>
      </c>
      <c r="B2395" s="154" t="str">
        <f t="shared" si="178"/>
        <v>AT</v>
      </c>
      <c r="C2395" s="154" t="str">
        <f t="shared" si="178"/>
        <v>040</v>
      </c>
      <c r="D2395" s="155" t="str">
        <f t="shared" si="178"/>
        <v>Austria</v>
      </c>
      <c r="E2395" s="154" t="s">
        <v>656</v>
      </c>
      <c r="F2395" s="157">
        <v>156</v>
      </c>
      <c r="G2395" s="157" t="s">
        <v>657</v>
      </c>
      <c r="H2395" s="160">
        <v>1</v>
      </c>
      <c r="I2395" s="157">
        <v>2013</v>
      </c>
      <c r="J2395" s="157" t="s">
        <v>5</v>
      </c>
    </row>
    <row r="2396" spans="1:10">
      <c r="A2396" s="166" t="str">
        <f t="shared" si="177"/>
        <v>Canada, Groups and associations</v>
      </c>
      <c r="B2396" s="154" t="str">
        <f t="shared" si="178"/>
        <v>CA</v>
      </c>
      <c r="C2396" s="154" t="str">
        <f t="shared" si="178"/>
        <v>124</v>
      </c>
      <c r="D2396" s="155" t="str">
        <f t="shared" si="178"/>
        <v>Canada</v>
      </c>
      <c r="E2396" s="154" t="s">
        <v>656</v>
      </c>
      <c r="F2396" s="157">
        <v>156</v>
      </c>
      <c r="G2396" s="157" t="s">
        <v>657</v>
      </c>
      <c r="H2396" s="160">
        <v>1</v>
      </c>
      <c r="I2396" s="157">
        <v>2013</v>
      </c>
      <c r="J2396" s="157" t="s">
        <v>5</v>
      </c>
    </row>
    <row r="2397" spans="1:10">
      <c r="A2397" s="166" t="str">
        <f t="shared" si="177"/>
        <v>Monaco, Groups and associations</v>
      </c>
      <c r="B2397" s="154" t="str">
        <f t="shared" ref="B2397:D2412" si="179">B2197</f>
        <v>MC</v>
      </c>
      <c r="C2397" s="154" t="str">
        <f t="shared" si="179"/>
        <v>492</v>
      </c>
      <c r="D2397" s="155" t="str">
        <f t="shared" si="179"/>
        <v>Monaco</v>
      </c>
      <c r="E2397" s="154" t="s">
        <v>656</v>
      </c>
      <c r="F2397" s="157">
        <v>137</v>
      </c>
      <c r="G2397" s="157" t="s">
        <v>657</v>
      </c>
      <c r="H2397" s="160">
        <v>1.5</v>
      </c>
      <c r="I2397" s="157">
        <v>2013</v>
      </c>
      <c r="J2397" s="157" t="s">
        <v>5</v>
      </c>
    </row>
    <row r="2398" spans="1:10">
      <c r="A2398" s="166" t="str">
        <f t="shared" si="177"/>
        <v>Denmark, Groups and associations</v>
      </c>
      <c r="B2398" s="154" t="str">
        <f t="shared" si="179"/>
        <v>DK</v>
      </c>
      <c r="C2398" s="154" t="str">
        <f t="shared" si="179"/>
        <v>208</v>
      </c>
      <c r="D2398" s="155" t="str">
        <f t="shared" si="179"/>
        <v>Denmark</v>
      </c>
      <c r="E2398" s="154" t="s">
        <v>656</v>
      </c>
      <c r="F2398" s="157">
        <v>156</v>
      </c>
      <c r="G2398" s="157" t="s">
        <v>657</v>
      </c>
      <c r="H2398" s="160">
        <v>1</v>
      </c>
      <c r="I2398" s="157">
        <v>2013</v>
      </c>
      <c r="J2398" s="157" t="s">
        <v>5</v>
      </c>
    </row>
    <row r="2399" spans="1:10">
      <c r="A2399" s="166" t="str">
        <f t="shared" si="177"/>
        <v>Sweden, Groups and associations</v>
      </c>
      <c r="B2399" s="154" t="str">
        <f t="shared" si="179"/>
        <v>SE</v>
      </c>
      <c r="C2399" s="154" t="str">
        <f t="shared" si="179"/>
        <v>752</v>
      </c>
      <c r="D2399" s="155" t="str">
        <f t="shared" si="179"/>
        <v>Sweden</v>
      </c>
      <c r="E2399" s="154" t="s">
        <v>656</v>
      </c>
      <c r="F2399" s="157">
        <v>156</v>
      </c>
      <c r="G2399" s="157" t="s">
        <v>657</v>
      </c>
      <c r="H2399" s="160">
        <v>1</v>
      </c>
      <c r="I2399" s="157">
        <v>2013</v>
      </c>
      <c r="J2399" s="157" t="s">
        <v>5</v>
      </c>
    </row>
    <row r="2400" spans="1:10">
      <c r="A2400" s="166" t="str">
        <f t="shared" si="177"/>
        <v>Australia, Groups and associations</v>
      </c>
      <c r="B2400" s="154" t="str">
        <f t="shared" si="179"/>
        <v>AU</v>
      </c>
      <c r="C2400" s="154" t="str">
        <f t="shared" si="179"/>
        <v>036</v>
      </c>
      <c r="D2400" s="155" t="str">
        <f t="shared" si="179"/>
        <v>Australia</v>
      </c>
      <c r="E2400" s="154" t="s">
        <v>656</v>
      </c>
      <c r="F2400" s="157">
        <v>156</v>
      </c>
      <c r="G2400" s="157" t="s">
        <v>657</v>
      </c>
      <c r="H2400" s="160">
        <v>1</v>
      </c>
      <c r="I2400" s="157">
        <v>2013</v>
      </c>
      <c r="J2400" s="157" t="s">
        <v>5</v>
      </c>
    </row>
    <row r="2401" spans="1:10">
      <c r="A2401" s="166" t="str">
        <f t="shared" si="177"/>
        <v>Netherlands, Groups and associations</v>
      </c>
      <c r="B2401" s="154" t="str">
        <f t="shared" si="179"/>
        <v>NL</v>
      </c>
      <c r="C2401" s="154" t="str">
        <f t="shared" si="179"/>
        <v>528</v>
      </c>
      <c r="D2401" s="155" t="str">
        <f t="shared" si="179"/>
        <v>Netherlands</v>
      </c>
      <c r="E2401" s="154" t="s">
        <v>656</v>
      </c>
      <c r="F2401" s="157">
        <v>156</v>
      </c>
      <c r="G2401" s="157" t="s">
        <v>657</v>
      </c>
      <c r="H2401" s="160">
        <v>1</v>
      </c>
      <c r="I2401" s="157">
        <v>2013</v>
      </c>
      <c r="J2401" s="157" t="s">
        <v>5</v>
      </c>
    </row>
    <row r="2402" spans="1:10">
      <c r="A2402" s="166" t="str">
        <f t="shared" si="177"/>
        <v>New Zealand, Groups and associations</v>
      </c>
      <c r="B2402" s="154" t="str">
        <f t="shared" si="179"/>
        <v>NZ</v>
      </c>
      <c r="C2402" s="154" t="str">
        <f t="shared" si="179"/>
        <v>554</v>
      </c>
      <c r="D2402" s="155" t="str">
        <f t="shared" si="179"/>
        <v>New Zealand</v>
      </c>
      <c r="E2402" s="154" t="s">
        <v>656</v>
      </c>
      <c r="F2402" s="157">
        <v>156</v>
      </c>
      <c r="G2402" s="157" t="s">
        <v>657</v>
      </c>
      <c r="H2402" s="160">
        <v>1</v>
      </c>
      <c r="I2402" s="157">
        <v>2013</v>
      </c>
      <c r="J2402" s="157" t="s">
        <v>5</v>
      </c>
    </row>
    <row r="2403" spans="1:10">
      <c r="A2403" s="166" t="str">
        <f t="shared" si="177"/>
        <v>Switzerland, Groups and associations</v>
      </c>
      <c r="B2403" s="154" t="str">
        <f t="shared" si="179"/>
        <v>CH</v>
      </c>
      <c r="C2403" s="154" t="str">
        <f t="shared" si="179"/>
        <v>756</v>
      </c>
      <c r="D2403" s="155" t="str">
        <f t="shared" si="179"/>
        <v>Switzerland</v>
      </c>
      <c r="E2403" s="154" t="s">
        <v>656</v>
      </c>
      <c r="F2403" s="157">
        <v>156</v>
      </c>
      <c r="G2403" s="157" t="s">
        <v>657</v>
      </c>
      <c r="H2403" s="160">
        <v>1</v>
      </c>
      <c r="I2403" s="157">
        <v>2013</v>
      </c>
      <c r="J2403" s="157" t="s">
        <v>5</v>
      </c>
    </row>
    <row r="2404" spans="1:10">
      <c r="A2404" s="166" t="str">
        <f t="shared" si="177"/>
        <v>Norway, Groups and associations</v>
      </c>
      <c r="B2404" s="154" t="str">
        <f t="shared" si="179"/>
        <v>NO</v>
      </c>
      <c r="C2404" s="154" t="str">
        <f t="shared" si="179"/>
        <v>578</v>
      </c>
      <c r="D2404" s="155" t="str">
        <f t="shared" si="179"/>
        <v>Norway</v>
      </c>
      <c r="E2404" s="154" t="s">
        <v>656</v>
      </c>
      <c r="F2404" s="157">
        <v>156</v>
      </c>
      <c r="G2404" s="157" t="s">
        <v>657</v>
      </c>
      <c r="H2404" s="160">
        <v>1</v>
      </c>
      <c r="I2404" s="157">
        <v>2013</v>
      </c>
      <c r="J2404" s="157" t="s">
        <v>5</v>
      </c>
    </row>
    <row r="2405" spans="1:10">
      <c r="A2405" s="166" t="str">
        <f t="shared" si="177"/>
        <v>Somalia, Media</v>
      </c>
      <c r="B2405" s="154" t="str">
        <f t="shared" si="179"/>
        <v>SO</v>
      </c>
      <c r="C2405" s="154" t="str">
        <f t="shared" si="179"/>
        <v>706</v>
      </c>
      <c r="D2405" s="155" t="str">
        <f t="shared" si="179"/>
        <v>Somalia</v>
      </c>
      <c r="E2405" s="154" t="s">
        <v>659</v>
      </c>
      <c r="F2405" s="157">
        <v>5</v>
      </c>
      <c r="G2405" s="157" t="s">
        <v>660</v>
      </c>
      <c r="H2405" s="160">
        <v>73.59</v>
      </c>
      <c r="I2405" s="157">
        <v>2013</v>
      </c>
      <c r="J2405" s="157" t="s">
        <v>5</v>
      </c>
    </row>
    <row r="2406" spans="1:10">
      <c r="A2406" s="166" t="str">
        <f t="shared" si="177"/>
        <v>Democratic Republic of the Congo, Media</v>
      </c>
      <c r="B2406" s="154" t="str">
        <f t="shared" si="179"/>
        <v>CD</v>
      </c>
      <c r="C2406" s="154" t="str">
        <f t="shared" si="179"/>
        <v>180</v>
      </c>
      <c r="D2406" s="155" t="str">
        <f t="shared" si="179"/>
        <v>Democratic Republic of the Congo</v>
      </c>
      <c r="E2406" s="154" t="s">
        <v>659</v>
      </c>
      <c r="F2406" s="157">
        <v>38</v>
      </c>
      <c r="G2406" s="157" t="s">
        <v>660</v>
      </c>
      <c r="H2406" s="160">
        <v>41.66</v>
      </c>
      <c r="I2406" s="157">
        <v>2013</v>
      </c>
      <c r="J2406" s="157" t="s">
        <v>5</v>
      </c>
    </row>
    <row r="2407" spans="1:10">
      <c r="A2407" s="166" t="str">
        <f t="shared" si="177"/>
        <v>Eritrea, Media</v>
      </c>
      <c r="B2407" s="154" t="str">
        <f t="shared" si="179"/>
        <v>ER</v>
      </c>
      <c r="C2407" s="154" t="str">
        <f t="shared" si="179"/>
        <v>232</v>
      </c>
      <c r="D2407" s="155" t="str">
        <f t="shared" si="179"/>
        <v>Eritrea</v>
      </c>
      <c r="E2407" s="154" t="s">
        <v>659</v>
      </c>
      <c r="F2407" s="157">
        <v>1</v>
      </c>
      <c r="G2407" s="157" t="s">
        <v>660</v>
      </c>
      <c r="H2407" s="160">
        <v>84.83</v>
      </c>
      <c r="I2407" s="157">
        <v>2013</v>
      </c>
      <c r="J2407" s="157" t="s">
        <v>5</v>
      </c>
    </row>
    <row r="2408" spans="1:10">
      <c r="A2408" s="166" t="str">
        <f t="shared" si="177"/>
        <v>Chad, Media</v>
      </c>
      <c r="B2408" s="154" t="str">
        <f t="shared" si="179"/>
        <v>TD</v>
      </c>
      <c r="C2408" s="154" t="str">
        <f t="shared" si="179"/>
        <v>148</v>
      </c>
      <c r="D2408" s="155" t="str">
        <f t="shared" si="179"/>
        <v>Chad</v>
      </c>
      <c r="E2408" s="154" t="s">
        <v>659</v>
      </c>
      <c r="F2408" s="157">
        <v>58</v>
      </c>
      <c r="G2408" s="157" t="s">
        <v>660</v>
      </c>
      <c r="H2408" s="160">
        <v>34.869999999999997</v>
      </c>
      <c r="I2408" s="157">
        <v>2013</v>
      </c>
      <c r="J2408" s="157" t="s">
        <v>5</v>
      </c>
    </row>
    <row r="2409" spans="1:10">
      <c r="A2409" s="166" t="str">
        <f t="shared" si="177"/>
        <v>Burundi, Media</v>
      </c>
      <c r="B2409" s="154" t="str">
        <f t="shared" si="179"/>
        <v>BI</v>
      </c>
      <c r="C2409" s="154" t="str">
        <f t="shared" si="179"/>
        <v>108</v>
      </c>
      <c r="D2409" s="155" t="str">
        <f t="shared" si="179"/>
        <v>Burundi</v>
      </c>
      <c r="E2409" s="154" t="s">
        <v>659</v>
      </c>
      <c r="F2409" s="157">
        <v>48</v>
      </c>
      <c r="G2409" s="157" t="s">
        <v>660</v>
      </c>
      <c r="H2409" s="160">
        <v>38.020000000000003</v>
      </c>
      <c r="I2409" s="157">
        <v>2013</v>
      </c>
      <c r="J2409" s="157" t="s">
        <v>5</v>
      </c>
    </row>
    <row r="2410" spans="1:10">
      <c r="A2410" s="166" t="str">
        <f t="shared" si="177"/>
        <v>Guinea-Bissau, Media</v>
      </c>
      <c r="B2410" s="154" t="str">
        <f t="shared" si="179"/>
        <v>GW</v>
      </c>
      <c r="C2410" s="154" t="str">
        <f t="shared" si="179"/>
        <v>624</v>
      </c>
      <c r="D2410" s="155" t="str">
        <f t="shared" si="179"/>
        <v>Guinea-Bissau</v>
      </c>
      <c r="E2410" s="154" t="s">
        <v>659</v>
      </c>
      <c r="F2410" s="157">
        <v>94</v>
      </c>
      <c r="G2410" s="157" t="s">
        <v>660</v>
      </c>
      <c r="H2410" s="160">
        <v>28.94</v>
      </c>
      <c r="I2410" s="157">
        <v>2013</v>
      </c>
      <c r="J2410" s="157" t="s">
        <v>5</v>
      </c>
    </row>
    <row r="2411" spans="1:10">
      <c r="A2411" s="166" t="str">
        <f t="shared" si="177"/>
        <v>Central African Republic, Media</v>
      </c>
      <c r="B2411" s="154" t="str">
        <f t="shared" si="179"/>
        <v>CF</v>
      </c>
      <c r="C2411" s="154" t="str">
        <f t="shared" si="179"/>
        <v>140</v>
      </c>
      <c r="D2411" s="155" t="str">
        <f t="shared" si="179"/>
        <v>Central African Republic</v>
      </c>
      <c r="E2411" s="154" t="s">
        <v>659</v>
      </c>
      <c r="F2411" s="157">
        <v>121</v>
      </c>
      <c r="G2411" s="157" t="s">
        <v>660</v>
      </c>
      <c r="H2411" s="160">
        <v>26.61</v>
      </c>
      <c r="I2411" s="157">
        <v>2013</v>
      </c>
      <c r="J2411" s="157" t="s">
        <v>5</v>
      </c>
    </row>
    <row r="2412" spans="1:10">
      <c r="A2412" s="166" t="str">
        <f t="shared" si="177"/>
        <v>Guinea, Media</v>
      </c>
      <c r="B2412" s="154" t="str">
        <f t="shared" si="179"/>
        <v>GN</v>
      </c>
      <c r="C2412" s="154" t="str">
        <f t="shared" si="179"/>
        <v>324</v>
      </c>
      <c r="D2412" s="155" t="str">
        <f t="shared" si="179"/>
        <v>Guinea</v>
      </c>
      <c r="E2412" s="154" t="s">
        <v>659</v>
      </c>
      <c r="F2412" s="157">
        <v>100</v>
      </c>
      <c r="G2412" s="157" t="s">
        <v>660</v>
      </c>
      <c r="H2412" s="160">
        <v>28.49</v>
      </c>
      <c r="I2412" s="157">
        <v>2013</v>
      </c>
      <c r="J2412" s="157" t="s">
        <v>5</v>
      </c>
    </row>
    <row r="2413" spans="1:10">
      <c r="A2413" s="166" t="str">
        <f t="shared" si="177"/>
        <v>Yemen, Media</v>
      </c>
      <c r="B2413" s="154" t="str">
        <f t="shared" ref="B2413:D2428" si="180">B2213</f>
        <v>YE</v>
      </c>
      <c r="C2413" s="154" t="str">
        <f t="shared" si="180"/>
        <v>887</v>
      </c>
      <c r="D2413" s="155" t="str">
        <f t="shared" si="180"/>
        <v>Yemen</v>
      </c>
      <c r="E2413" s="154" t="s">
        <v>659</v>
      </c>
      <c r="F2413" s="157">
        <v>11</v>
      </c>
      <c r="G2413" s="157" t="s">
        <v>660</v>
      </c>
      <c r="H2413" s="160">
        <v>69.22</v>
      </c>
      <c r="I2413" s="157">
        <v>2013</v>
      </c>
      <c r="J2413" s="157" t="s">
        <v>5</v>
      </c>
    </row>
    <row r="2414" spans="1:10">
      <c r="A2414" s="166" t="str">
        <f t="shared" si="177"/>
        <v>Liberia, Media</v>
      </c>
      <c r="B2414" s="154" t="str">
        <f t="shared" si="180"/>
        <v>LR</v>
      </c>
      <c r="C2414" s="154" t="str">
        <f t="shared" si="180"/>
        <v>430</v>
      </c>
      <c r="D2414" s="155" t="str">
        <f t="shared" si="180"/>
        <v>Liberia</v>
      </c>
      <c r="E2414" s="154" t="s">
        <v>659</v>
      </c>
      <c r="F2414" s="157">
        <v>90</v>
      </c>
      <c r="G2414" s="157" t="s">
        <v>660</v>
      </c>
      <c r="H2414" s="160">
        <v>29.89</v>
      </c>
      <c r="I2414" s="157">
        <v>2013</v>
      </c>
      <c r="J2414" s="157" t="s">
        <v>5</v>
      </c>
    </row>
    <row r="2415" spans="1:10">
      <c r="A2415" s="166" t="str">
        <f t="shared" si="177"/>
        <v>Mali, Media</v>
      </c>
      <c r="B2415" s="154" t="str">
        <f t="shared" si="180"/>
        <v>ML</v>
      </c>
      <c r="C2415" s="154" t="str">
        <f t="shared" si="180"/>
        <v>466</v>
      </c>
      <c r="D2415" s="155" t="str">
        <f t="shared" si="180"/>
        <v>Mali</v>
      </c>
      <c r="E2415" s="154" t="s">
        <v>659</v>
      </c>
      <c r="F2415" s="157">
        <v>88</v>
      </c>
      <c r="G2415" s="157" t="s">
        <v>660</v>
      </c>
      <c r="H2415" s="160">
        <v>30.03</v>
      </c>
      <c r="I2415" s="157">
        <v>2013</v>
      </c>
      <c r="J2415" s="157" t="s">
        <v>5</v>
      </c>
    </row>
    <row r="2416" spans="1:10">
      <c r="A2416" s="166" t="str">
        <f t="shared" si="177"/>
        <v>Democratic People's Republic of Korea, Media</v>
      </c>
      <c r="B2416" s="154" t="str">
        <f t="shared" si="180"/>
        <v>KP</v>
      </c>
      <c r="C2416" s="154" t="str">
        <f t="shared" si="180"/>
        <v>408</v>
      </c>
      <c r="D2416" s="155" t="str">
        <f t="shared" si="180"/>
        <v>Democratic People's Republic of Korea</v>
      </c>
      <c r="E2416" s="154" t="s">
        <v>659</v>
      </c>
      <c r="F2416" s="157">
        <v>2</v>
      </c>
      <c r="G2416" s="157" t="s">
        <v>660</v>
      </c>
      <c r="H2416" s="160">
        <v>83.9</v>
      </c>
      <c r="I2416" s="157">
        <v>2013</v>
      </c>
      <c r="J2416" s="157" t="s">
        <v>5</v>
      </c>
    </row>
    <row r="2417" spans="1:10">
      <c r="A2417" s="166" t="str">
        <f t="shared" si="177"/>
        <v>Afghanistan, Media</v>
      </c>
      <c r="B2417" s="154" t="str">
        <f t="shared" si="180"/>
        <v>AF</v>
      </c>
      <c r="C2417" s="154" t="str">
        <f t="shared" si="180"/>
        <v>004</v>
      </c>
      <c r="D2417" s="155" t="str">
        <f t="shared" si="180"/>
        <v>Afghanistan</v>
      </c>
      <c r="E2417" s="154" t="s">
        <v>659</v>
      </c>
      <c r="F2417" s="157">
        <v>52</v>
      </c>
      <c r="G2417" s="157" t="s">
        <v>660</v>
      </c>
      <c r="H2417" s="160">
        <v>37.36</v>
      </c>
      <c r="I2417" s="157">
        <v>2013</v>
      </c>
      <c r="J2417" s="157" t="s">
        <v>5</v>
      </c>
    </row>
    <row r="2418" spans="1:10">
      <c r="A2418" s="166" t="str">
        <f t="shared" si="177"/>
        <v>Niger, Media</v>
      </c>
      <c r="B2418" s="154" t="str">
        <f t="shared" si="180"/>
        <v>NE</v>
      </c>
      <c r="C2418" s="154" t="str">
        <f t="shared" si="180"/>
        <v>562</v>
      </c>
      <c r="D2418" s="155" t="str">
        <f t="shared" si="180"/>
        <v>Niger</v>
      </c>
      <c r="E2418" s="154" t="s">
        <v>659</v>
      </c>
      <c r="F2418" s="157">
        <v>142</v>
      </c>
      <c r="G2418" s="157" t="s">
        <v>660</v>
      </c>
      <c r="H2418" s="160">
        <v>23.08</v>
      </c>
      <c r="I2418" s="157">
        <v>2013</v>
      </c>
      <c r="J2418" s="157" t="s">
        <v>5</v>
      </c>
    </row>
    <row r="2419" spans="1:10">
      <c r="A2419" s="166" t="str">
        <f t="shared" si="177"/>
        <v>Madagascar, Media</v>
      </c>
      <c r="B2419" s="154" t="str">
        <f t="shared" si="180"/>
        <v>MG</v>
      </c>
      <c r="C2419" s="154" t="str">
        <f t="shared" si="180"/>
        <v>450</v>
      </c>
      <c r="D2419" s="155" t="str">
        <f t="shared" si="180"/>
        <v>Madagascar</v>
      </c>
      <c r="E2419" s="154" t="s">
        <v>659</v>
      </c>
      <c r="F2419" s="157">
        <v>98</v>
      </c>
      <c r="G2419" s="157" t="s">
        <v>660</v>
      </c>
      <c r="H2419" s="160">
        <v>28.62</v>
      </c>
      <c r="I2419" s="157">
        <v>2013</v>
      </c>
      <c r="J2419" s="157" t="s">
        <v>5</v>
      </c>
    </row>
    <row r="2420" spans="1:10">
      <c r="A2420" s="166" t="str">
        <f t="shared" si="177"/>
        <v>Sierra Leone, Media</v>
      </c>
      <c r="B2420" s="154" t="str">
        <f t="shared" si="180"/>
        <v>SL</v>
      </c>
      <c r="C2420" s="154" t="str">
        <f t="shared" si="180"/>
        <v>694</v>
      </c>
      <c r="D2420" s="155" t="str">
        <f t="shared" si="180"/>
        <v>Sierra Leone</v>
      </c>
      <c r="E2420" s="154" t="s">
        <v>659</v>
      </c>
      <c r="F2420" s="157">
        <v>125</v>
      </c>
      <c r="G2420" s="157" t="s">
        <v>660</v>
      </c>
      <c r="H2420" s="160">
        <v>26.35</v>
      </c>
      <c r="I2420" s="157">
        <v>2013</v>
      </c>
      <c r="J2420" s="157" t="s">
        <v>5</v>
      </c>
    </row>
    <row r="2421" spans="1:10">
      <c r="A2421" s="166" t="str">
        <f t="shared" si="177"/>
        <v>Sudan, Media</v>
      </c>
      <c r="B2421" s="154" t="str">
        <f t="shared" si="180"/>
        <v>SD</v>
      </c>
      <c r="C2421" s="154" t="str">
        <f t="shared" si="180"/>
        <v>729</v>
      </c>
      <c r="D2421" s="155" t="str">
        <f t="shared" si="180"/>
        <v>Sudan</v>
      </c>
      <c r="E2421" s="154" t="s">
        <v>659</v>
      </c>
      <c r="F2421" s="157">
        <v>10</v>
      </c>
      <c r="G2421" s="157" t="s">
        <v>660</v>
      </c>
      <c r="H2421" s="160">
        <v>70.06</v>
      </c>
      <c r="I2421" s="157">
        <v>2013</v>
      </c>
      <c r="J2421" s="157" t="s">
        <v>5</v>
      </c>
    </row>
    <row r="2422" spans="1:10">
      <c r="A2422" s="166" t="str">
        <f t="shared" si="177"/>
        <v>Ethiopia, Media</v>
      </c>
      <c r="B2422" s="154" t="str">
        <f t="shared" si="180"/>
        <v>ET</v>
      </c>
      <c r="C2422" s="154" t="str">
        <f t="shared" si="180"/>
        <v>231</v>
      </c>
      <c r="D2422" s="155" t="str">
        <f t="shared" si="180"/>
        <v>Ethiopia</v>
      </c>
      <c r="E2422" s="154" t="s">
        <v>659</v>
      </c>
      <c r="F2422" s="157">
        <v>43</v>
      </c>
      <c r="G2422" s="157" t="s">
        <v>660</v>
      </c>
      <c r="H2422" s="160">
        <v>39.57</v>
      </c>
      <c r="I2422" s="157">
        <v>2013</v>
      </c>
      <c r="J2422" s="157" t="s">
        <v>5</v>
      </c>
    </row>
    <row r="2423" spans="1:10">
      <c r="A2423" s="166" t="str">
        <f t="shared" si="177"/>
        <v>Djibouti, Media</v>
      </c>
      <c r="B2423" s="154" t="str">
        <f t="shared" si="180"/>
        <v>DJ</v>
      </c>
      <c r="C2423" s="154" t="str">
        <f t="shared" si="180"/>
        <v>262</v>
      </c>
      <c r="D2423" s="155" t="str">
        <f t="shared" si="180"/>
        <v>Djibouti</v>
      </c>
      <c r="E2423" s="154" t="s">
        <v>659</v>
      </c>
      <c r="F2423" s="157">
        <v>13</v>
      </c>
      <c r="G2423" s="157" t="s">
        <v>660</v>
      </c>
      <c r="H2423" s="160">
        <v>67.400000000000006</v>
      </c>
      <c r="I2423" s="157">
        <v>2013</v>
      </c>
      <c r="J2423" s="157" t="s">
        <v>5</v>
      </c>
    </row>
    <row r="2424" spans="1:10">
      <c r="A2424" s="166" t="str">
        <f t="shared" si="177"/>
        <v>Gambia, Media</v>
      </c>
      <c r="B2424" s="154" t="str">
        <f t="shared" si="180"/>
        <v>GM</v>
      </c>
      <c r="C2424" s="154" t="str">
        <f t="shared" si="180"/>
        <v>270</v>
      </c>
      <c r="D2424" s="155" t="str">
        <f t="shared" si="180"/>
        <v>Gambia</v>
      </c>
      <c r="E2424" s="154" t="s">
        <v>659</v>
      </c>
      <c r="F2424" s="157">
        <v>28</v>
      </c>
      <c r="G2424" s="157" t="s">
        <v>660</v>
      </c>
      <c r="H2424" s="160">
        <v>45.09</v>
      </c>
      <c r="I2424" s="157">
        <v>2013</v>
      </c>
      <c r="J2424" s="157" t="s">
        <v>5</v>
      </c>
    </row>
    <row r="2425" spans="1:10">
      <c r="A2425" s="166" t="str">
        <f t="shared" si="177"/>
        <v>Rwanda, Media</v>
      </c>
      <c r="B2425" s="154" t="str">
        <f t="shared" si="180"/>
        <v>RW</v>
      </c>
      <c r="C2425" s="154" t="str">
        <f t="shared" si="180"/>
        <v>646</v>
      </c>
      <c r="D2425" s="155" t="str">
        <f t="shared" si="180"/>
        <v>Rwanda</v>
      </c>
      <c r="E2425" s="154" t="s">
        <v>659</v>
      </c>
      <c r="F2425" s="157">
        <v>19</v>
      </c>
      <c r="G2425" s="157" t="s">
        <v>660</v>
      </c>
      <c r="H2425" s="160">
        <v>55.46</v>
      </c>
      <c r="I2425" s="157">
        <v>2013</v>
      </c>
      <c r="J2425" s="157" t="s">
        <v>5</v>
      </c>
    </row>
    <row r="2426" spans="1:10">
      <c r="A2426" s="166" t="str">
        <f t="shared" si="177"/>
        <v>Zimbabwe, Media</v>
      </c>
      <c r="B2426" s="154" t="str">
        <f t="shared" si="180"/>
        <v>ZW</v>
      </c>
      <c r="C2426" s="154" t="str">
        <f t="shared" si="180"/>
        <v>716</v>
      </c>
      <c r="D2426" s="155" t="str">
        <f t="shared" si="180"/>
        <v>Zimbabwe</v>
      </c>
      <c r="E2426" s="154" t="s">
        <v>659</v>
      </c>
      <c r="F2426" s="157">
        <v>47</v>
      </c>
      <c r="G2426" s="157" t="s">
        <v>660</v>
      </c>
      <c r="H2426" s="160">
        <v>38.119999999999997</v>
      </c>
      <c r="I2426" s="157">
        <v>2013</v>
      </c>
      <c r="J2426" s="157" t="s">
        <v>5</v>
      </c>
    </row>
    <row r="2427" spans="1:10">
      <c r="A2427" s="166" t="str">
        <f t="shared" si="177"/>
        <v>Mauritania, Media</v>
      </c>
      <c r="B2427" s="154" t="str">
        <f t="shared" si="180"/>
        <v>MR</v>
      </c>
      <c r="C2427" s="154" t="str">
        <f t="shared" si="180"/>
        <v>478</v>
      </c>
      <c r="D2427" s="155" t="str">
        <f t="shared" si="180"/>
        <v>Mauritania</v>
      </c>
      <c r="E2427" s="154" t="s">
        <v>659</v>
      </c>
      <c r="F2427" s="157">
        <v>119</v>
      </c>
      <c r="G2427" s="157" t="s">
        <v>660</v>
      </c>
      <c r="H2427" s="160">
        <v>26.76</v>
      </c>
      <c r="I2427" s="157">
        <v>2013</v>
      </c>
      <c r="J2427" s="157" t="s">
        <v>5</v>
      </c>
    </row>
    <row r="2428" spans="1:10">
      <c r="A2428" s="166" t="str">
        <f t="shared" si="177"/>
        <v>Timor-Leste, Media</v>
      </c>
      <c r="B2428" s="154" t="str">
        <f t="shared" si="180"/>
        <v>TL</v>
      </c>
      <c r="C2428" s="154" t="str">
        <f t="shared" si="180"/>
        <v>626</v>
      </c>
      <c r="D2428" s="155" t="str">
        <f t="shared" si="180"/>
        <v>Timor-Leste</v>
      </c>
      <c r="E2428" s="154" t="s">
        <v>659</v>
      </c>
      <c r="F2428" s="157">
        <v>96</v>
      </c>
      <c r="G2428" s="157" t="s">
        <v>660</v>
      </c>
      <c r="H2428" s="160">
        <v>28.72</v>
      </c>
      <c r="I2428" s="157">
        <v>2013</v>
      </c>
      <c r="J2428" s="157" t="s">
        <v>5</v>
      </c>
    </row>
    <row r="2429" spans="1:10">
      <c r="A2429" s="166" t="str">
        <f t="shared" si="177"/>
        <v>Burkina Faso, Media</v>
      </c>
      <c r="B2429" s="154" t="str">
        <f t="shared" ref="B2429:D2444" si="181">B2229</f>
        <v>BF</v>
      </c>
      <c r="C2429" s="154" t="str">
        <f t="shared" si="181"/>
        <v>854</v>
      </c>
      <c r="D2429" s="155" t="str">
        <f t="shared" si="181"/>
        <v>Burkina Faso</v>
      </c>
      <c r="E2429" s="154" t="s">
        <v>659</v>
      </c>
      <c r="F2429" s="157">
        <v>139</v>
      </c>
      <c r="G2429" s="157" t="s">
        <v>660</v>
      </c>
      <c r="H2429" s="160">
        <v>23.7</v>
      </c>
      <c r="I2429" s="157">
        <v>2013</v>
      </c>
      <c r="J2429" s="157" t="s">
        <v>5</v>
      </c>
    </row>
    <row r="2430" spans="1:10">
      <c r="A2430" s="166" t="str">
        <f t="shared" si="177"/>
        <v>Togo, Media</v>
      </c>
      <c r="B2430" s="154" t="str">
        <f t="shared" si="181"/>
        <v>TG</v>
      </c>
      <c r="C2430" s="154" t="str">
        <f t="shared" si="181"/>
        <v>768</v>
      </c>
      <c r="D2430" s="155" t="str">
        <f t="shared" si="181"/>
        <v>Togo</v>
      </c>
      <c r="E2430" s="154" t="s">
        <v>659</v>
      </c>
      <c r="F2430" s="157">
        <v>102</v>
      </c>
      <c r="G2430" s="157" t="s">
        <v>660</v>
      </c>
      <c r="H2430" s="160">
        <v>28.45</v>
      </c>
      <c r="I2430" s="157">
        <v>2013</v>
      </c>
      <c r="J2430" s="157" t="s">
        <v>5</v>
      </c>
    </row>
    <row r="2431" spans="1:10">
      <c r="A2431" s="166" t="str">
        <f t="shared" si="177"/>
        <v>Mozambique, Media</v>
      </c>
      <c r="B2431" s="154" t="str">
        <f t="shared" si="181"/>
        <v>MZ</v>
      </c>
      <c r="C2431" s="154" t="str">
        <f t="shared" si="181"/>
        <v>508</v>
      </c>
      <c r="D2431" s="155" t="str">
        <f t="shared" si="181"/>
        <v>Mozambique</v>
      </c>
      <c r="E2431" s="154" t="s">
        <v>659</v>
      </c>
      <c r="F2431" s="157">
        <v>112</v>
      </c>
      <c r="G2431" s="157" t="s">
        <v>660</v>
      </c>
      <c r="H2431" s="160">
        <v>28.01</v>
      </c>
      <c r="I2431" s="157">
        <v>2013</v>
      </c>
      <c r="J2431" s="157" t="s">
        <v>5</v>
      </c>
    </row>
    <row r="2432" spans="1:10">
      <c r="A2432" s="166" t="str">
        <f t="shared" si="177"/>
        <v>Haiti, Media</v>
      </c>
      <c r="B2432" s="154" t="str">
        <f t="shared" si="181"/>
        <v>HT</v>
      </c>
      <c r="C2432" s="154" t="str">
        <f t="shared" si="181"/>
        <v>332</v>
      </c>
      <c r="D2432" s="155" t="str">
        <f t="shared" si="181"/>
        <v>Haiti</v>
      </c>
      <c r="E2432" s="154" t="s">
        <v>659</v>
      </c>
      <c r="F2432" s="157">
        <v>137</v>
      </c>
      <c r="G2432" s="157" t="s">
        <v>660</v>
      </c>
      <c r="H2432" s="160">
        <v>24.09</v>
      </c>
      <c r="I2432" s="157">
        <v>2013</v>
      </c>
      <c r="J2432" s="157" t="s">
        <v>5</v>
      </c>
    </row>
    <row r="2433" spans="1:10">
      <c r="A2433" s="166" t="str">
        <f t="shared" si="177"/>
        <v>Congo, Media</v>
      </c>
      <c r="B2433" s="154" t="str">
        <f t="shared" si="181"/>
        <v>CG</v>
      </c>
      <c r="C2433" s="154" t="str">
        <f t="shared" si="181"/>
        <v>178</v>
      </c>
      <c r="D2433" s="155" t="str">
        <f t="shared" si="181"/>
        <v>Congo</v>
      </c>
      <c r="E2433" s="154" t="s">
        <v>659</v>
      </c>
      <c r="F2433" s="157">
        <v>109</v>
      </c>
      <c r="G2433" s="157" t="s">
        <v>660</v>
      </c>
      <c r="H2433" s="160">
        <v>28.2</v>
      </c>
      <c r="I2433" s="157">
        <v>2013</v>
      </c>
      <c r="J2433" s="157" t="s">
        <v>5</v>
      </c>
    </row>
    <row r="2434" spans="1:10">
      <c r="A2434" s="166" t="str">
        <f t="shared" si="177"/>
        <v>Comoros, Media</v>
      </c>
      <c r="B2434" s="154" t="str">
        <f t="shared" si="181"/>
        <v>KM</v>
      </c>
      <c r="C2434" s="154" t="str">
        <f t="shared" si="181"/>
        <v>174</v>
      </c>
      <c r="D2434" s="155" t="str">
        <f t="shared" si="181"/>
        <v>Comoros</v>
      </c>
      <c r="E2434" s="154" t="s">
        <v>659</v>
      </c>
      <c r="F2434" s="157">
        <v>135</v>
      </c>
      <c r="G2434" s="157" t="s">
        <v>660</v>
      </c>
      <c r="H2434" s="160">
        <v>24.52</v>
      </c>
      <c r="I2434" s="157">
        <v>2013</v>
      </c>
      <c r="J2434" s="157" t="s">
        <v>5</v>
      </c>
    </row>
    <row r="2435" spans="1:10">
      <c r="A2435" s="166" t="str">
        <f t="shared" si="177"/>
        <v>Cameroon, Media</v>
      </c>
      <c r="B2435" s="154" t="str">
        <f t="shared" si="181"/>
        <v>CM</v>
      </c>
      <c r="C2435" s="154" t="str">
        <f t="shared" si="181"/>
        <v>120</v>
      </c>
      <c r="D2435" s="155" t="str">
        <f t="shared" si="181"/>
        <v>Cameroon</v>
      </c>
      <c r="E2435" s="154" t="s">
        <v>659</v>
      </c>
      <c r="F2435" s="157">
        <v>59</v>
      </c>
      <c r="G2435" s="157" t="s">
        <v>660</v>
      </c>
      <c r="H2435" s="160">
        <v>34.78</v>
      </c>
      <c r="I2435" s="157">
        <v>2013</v>
      </c>
      <c r="J2435" s="157" t="s">
        <v>5</v>
      </c>
    </row>
    <row r="2436" spans="1:10">
      <c r="A2436" s="166" t="str">
        <f t="shared" si="177"/>
        <v>Sao Tome and Principe, Media</v>
      </c>
      <c r="B2436" s="154" t="str">
        <f t="shared" si="181"/>
        <v>ST</v>
      </c>
      <c r="C2436" s="154" t="str">
        <f t="shared" si="181"/>
        <v>678</v>
      </c>
      <c r="D2436" s="155" t="str">
        <f t="shared" si="181"/>
        <v>Sao Tome and Principe</v>
      </c>
      <c r="E2436" s="154" t="s">
        <v>659</v>
      </c>
      <c r="F2436" s="157">
        <v>67</v>
      </c>
      <c r="G2436" s="157" t="s">
        <v>660</v>
      </c>
      <c r="H2436" s="160">
        <v>33.39</v>
      </c>
      <c r="I2436" s="157">
        <v>2013</v>
      </c>
      <c r="J2436" s="157" t="s">
        <v>6</v>
      </c>
    </row>
    <row r="2437" spans="1:10">
      <c r="A2437" s="166" t="str">
        <f t="shared" si="177"/>
        <v>Iraq, Media</v>
      </c>
      <c r="B2437" s="154" t="str">
        <f t="shared" si="181"/>
        <v>IQ</v>
      </c>
      <c r="C2437" s="154" t="str">
        <f t="shared" si="181"/>
        <v>368</v>
      </c>
      <c r="D2437" s="155" t="str">
        <f t="shared" si="181"/>
        <v>Iraq</v>
      </c>
      <c r="E2437" s="154" t="s">
        <v>659</v>
      </c>
      <c r="F2437" s="157">
        <v>30</v>
      </c>
      <c r="G2437" s="157" t="s">
        <v>660</v>
      </c>
      <c r="H2437" s="160">
        <v>44.67</v>
      </c>
      <c r="I2437" s="157">
        <v>2013</v>
      </c>
      <c r="J2437" s="157" t="s">
        <v>5</v>
      </c>
    </row>
    <row r="2438" spans="1:10">
      <c r="A2438" s="166" t="str">
        <f t="shared" ref="A2438:A2501" si="182">D2438&amp;", "&amp;E2438</f>
        <v>Cambodia, Media</v>
      </c>
      <c r="B2438" s="154" t="str">
        <f t="shared" si="181"/>
        <v>KH</v>
      </c>
      <c r="C2438" s="154" t="str">
        <f t="shared" si="181"/>
        <v>116</v>
      </c>
      <c r="D2438" s="155" t="str">
        <f t="shared" si="181"/>
        <v>Cambodia</v>
      </c>
      <c r="E2438" s="154" t="s">
        <v>659</v>
      </c>
      <c r="F2438" s="157">
        <v>37</v>
      </c>
      <c r="G2438" s="157" t="s">
        <v>660</v>
      </c>
      <c r="H2438" s="160">
        <v>41.81</v>
      </c>
      <c r="I2438" s="157">
        <v>2013</v>
      </c>
      <c r="J2438" s="157" t="s">
        <v>5</v>
      </c>
    </row>
    <row r="2439" spans="1:10">
      <c r="A2439" s="166" t="str">
        <f t="shared" si="182"/>
        <v>Myanmar, Media</v>
      </c>
      <c r="B2439" s="154" t="str">
        <f t="shared" si="181"/>
        <v>MM</v>
      </c>
      <c r="C2439" s="154" t="str">
        <f t="shared" si="181"/>
        <v>104</v>
      </c>
      <c r="D2439" s="155" t="str">
        <f t="shared" si="181"/>
        <v>Myanmar</v>
      </c>
      <c r="E2439" s="154" t="s">
        <v>659</v>
      </c>
      <c r="F2439" s="157">
        <v>29</v>
      </c>
      <c r="G2439" s="157" t="s">
        <v>660</v>
      </c>
      <c r="H2439" s="160">
        <v>44.71</v>
      </c>
      <c r="I2439" s="157">
        <v>2013</v>
      </c>
      <c r="J2439" s="157" t="s">
        <v>5</v>
      </c>
    </row>
    <row r="2440" spans="1:10">
      <c r="A2440" s="166" t="str">
        <f t="shared" si="182"/>
        <v>Lao People's Democratic Republic, Media</v>
      </c>
      <c r="B2440" s="154" t="str">
        <f t="shared" si="181"/>
        <v>LA</v>
      </c>
      <c r="C2440" s="154" t="str">
        <f t="shared" si="181"/>
        <v>418</v>
      </c>
      <c r="D2440" s="155" t="str">
        <f t="shared" si="181"/>
        <v>Lao People's Democratic Republic</v>
      </c>
      <c r="E2440" s="154" t="s">
        <v>659</v>
      </c>
      <c r="F2440" s="157">
        <v>12</v>
      </c>
      <c r="G2440" s="157" t="s">
        <v>660</v>
      </c>
      <c r="H2440" s="160">
        <v>67.989999999999995</v>
      </c>
      <c r="I2440" s="157">
        <v>2013</v>
      </c>
      <c r="J2440" s="157" t="s">
        <v>5</v>
      </c>
    </row>
    <row r="2441" spans="1:10">
      <c r="A2441" s="166" t="str">
        <f t="shared" si="182"/>
        <v>Cote d'Ivoire, Media</v>
      </c>
      <c r="B2441" s="154" t="str">
        <f t="shared" si="181"/>
        <v>CI</v>
      </c>
      <c r="C2441" s="154" t="str">
        <f t="shared" si="181"/>
        <v>384</v>
      </c>
      <c r="D2441" s="155" t="str">
        <f t="shared" si="181"/>
        <v>Cote d'Ivoire</v>
      </c>
      <c r="E2441" s="154" t="s">
        <v>659</v>
      </c>
      <c r="F2441" s="157">
        <v>91</v>
      </c>
      <c r="G2441" s="157" t="s">
        <v>660</v>
      </c>
      <c r="H2441" s="160">
        <v>29.77</v>
      </c>
      <c r="I2441" s="157">
        <v>2013</v>
      </c>
      <c r="J2441" s="157" t="s">
        <v>5</v>
      </c>
    </row>
    <row r="2442" spans="1:10">
      <c r="A2442" s="166" t="str">
        <f t="shared" si="182"/>
        <v>Malawi, Media</v>
      </c>
      <c r="B2442" s="154" t="str">
        <f t="shared" si="181"/>
        <v>MW</v>
      </c>
      <c r="C2442" s="154" t="str">
        <f t="shared" si="181"/>
        <v>454</v>
      </c>
      <c r="D2442" s="155" t="str">
        <f t="shared" si="181"/>
        <v>Malawi</v>
      </c>
      <c r="E2442" s="154" t="s">
        <v>659</v>
      </c>
      <c r="F2442" s="157">
        <v>110</v>
      </c>
      <c r="G2442" s="157" t="s">
        <v>660</v>
      </c>
      <c r="H2442" s="160">
        <v>28.18</v>
      </c>
      <c r="I2442" s="157">
        <v>2013</v>
      </c>
      <c r="J2442" s="157" t="s">
        <v>5</v>
      </c>
    </row>
    <row r="2443" spans="1:10">
      <c r="A2443" s="166" t="str">
        <f t="shared" si="182"/>
        <v>Angola, Media</v>
      </c>
      <c r="B2443" s="154" t="str">
        <f t="shared" si="181"/>
        <v>AO</v>
      </c>
      <c r="C2443" s="154" t="str">
        <f t="shared" si="181"/>
        <v>024</v>
      </c>
      <c r="D2443" s="155" t="str">
        <f t="shared" si="181"/>
        <v>Angola</v>
      </c>
      <c r="E2443" s="154" t="s">
        <v>659</v>
      </c>
      <c r="F2443" s="157">
        <v>50</v>
      </c>
      <c r="G2443" s="157" t="s">
        <v>660</v>
      </c>
      <c r="H2443" s="160">
        <v>37.799999999999997</v>
      </c>
      <c r="I2443" s="157">
        <v>2013</v>
      </c>
      <c r="J2443" s="157" t="s">
        <v>5</v>
      </c>
    </row>
    <row r="2444" spans="1:10">
      <c r="A2444" s="166" t="str">
        <f t="shared" si="182"/>
        <v>Nigeria, Media</v>
      </c>
      <c r="B2444" s="154" t="str">
        <f t="shared" si="181"/>
        <v>NG</v>
      </c>
      <c r="C2444" s="154" t="str">
        <f t="shared" si="181"/>
        <v>566</v>
      </c>
      <c r="D2444" s="155" t="str">
        <f t="shared" si="181"/>
        <v>Nigeria</v>
      </c>
      <c r="E2444" s="154" t="s">
        <v>659</v>
      </c>
      <c r="F2444" s="157">
        <v>64</v>
      </c>
      <c r="G2444" s="157" t="s">
        <v>660</v>
      </c>
      <c r="H2444" s="160">
        <v>34.11</v>
      </c>
      <c r="I2444" s="157">
        <v>2013</v>
      </c>
      <c r="J2444" s="157" t="s">
        <v>5</v>
      </c>
    </row>
    <row r="2445" spans="1:10">
      <c r="A2445" s="166" t="str">
        <f t="shared" si="182"/>
        <v>Lesotho, Media</v>
      </c>
      <c r="B2445" s="154" t="str">
        <f t="shared" ref="B2445:D2460" si="183">B2245</f>
        <v>LS</v>
      </c>
      <c r="C2445" s="154" t="str">
        <f t="shared" si="183"/>
        <v>426</v>
      </c>
      <c r="D2445" s="155" t="str">
        <f t="shared" si="183"/>
        <v>Lesotho</v>
      </c>
      <c r="E2445" s="154" t="s">
        <v>659</v>
      </c>
      <c r="F2445" s="157">
        <v>104</v>
      </c>
      <c r="G2445" s="157" t="s">
        <v>660</v>
      </c>
      <c r="H2445" s="160">
        <v>28.36</v>
      </c>
      <c r="I2445" s="157">
        <v>2013</v>
      </c>
      <c r="J2445" s="157" t="s">
        <v>5</v>
      </c>
    </row>
    <row r="2446" spans="1:10">
      <c r="A2446" s="166" t="str">
        <f t="shared" si="182"/>
        <v>Benin, Media</v>
      </c>
      <c r="B2446" s="154" t="str">
        <f t="shared" si="183"/>
        <v>BJ</v>
      </c>
      <c r="C2446" s="154" t="str">
        <f t="shared" si="183"/>
        <v>204</v>
      </c>
      <c r="D2446" s="155" t="str">
        <f t="shared" si="183"/>
        <v>Benin</v>
      </c>
      <c r="E2446" s="154" t="s">
        <v>659</v>
      </c>
      <c r="F2446" s="157">
        <v>106</v>
      </c>
      <c r="G2446" s="157" t="s">
        <v>660</v>
      </c>
      <c r="H2446" s="160">
        <v>28.33</v>
      </c>
      <c r="I2446" s="157">
        <v>2013</v>
      </c>
      <c r="J2446" s="157" t="s">
        <v>5</v>
      </c>
    </row>
    <row r="2447" spans="1:10">
      <c r="A2447" s="166" t="str">
        <f t="shared" si="182"/>
        <v>Swaziland, Media</v>
      </c>
      <c r="B2447" s="154" t="str">
        <f t="shared" si="183"/>
        <v>SZ</v>
      </c>
      <c r="C2447" s="154" t="str">
        <f t="shared" si="183"/>
        <v>748</v>
      </c>
      <c r="D2447" s="155" t="str">
        <f t="shared" si="183"/>
        <v>Swaziland</v>
      </c>
      <c r="E2447" s="154" t="s">
        <v>659</v>
      </c>
      <c r="F2447" s="157">
        <v>25</v>
      </c>
      <c r="G2447" s="157" t="s">
        <v>660</v>
      </c>
      <c r="H2447" s="160">
        <v>46.76</v>
      </c>
      <c r="I2447" s="157">
        <v>2013</v>
      </c>
      <c r="J2447" s="157" t="s">
        <v>5</v>
      </c>
    </row>
    <row r="2448" spans="1:10">
      <c r="A2448" s="166" t="str">
        <f t="shared" si="182"/>
        <v>Uganda, Media</v>
      </c>
      <c r="B2448" s="154" t="str">
        <f t="shared" si="183"/>
        <v>UG</v>
      </c>
      <c r="C2448" s="154" t="str">
        <f t="shared" si="183"/>
        <v>800</v>
      </c>
      <c r="D2448" s="155" t="str">
        <f t="shared" si="183"/>
        <v>Uganda</v>
      </c>
      <c r="E2448" s="154" t="s">
        <v>659</v>
      </c>
      <c r="F2448" s="157">
        <v>82</v>
      </c>
      <c r="G2448" s="157" t="s">
        <v>660</v>
      </c>
      <c r="H2448" s="160">
        <v>31.69</v>
      </c>
      <c r="I2448" s="157">
        <v>2013</v>
      </c>
      <c r="J2448" s="157" t="s">
        <v>5</v>
      </c>
    </row>
    <row r="2449" spans="1:10">
      <c r="A2449" s="166" t="str">
        <f t="shared" si="182"/>
        <v>Tajikistan, Media</v>
      </c>
      <c r="B2449" s="154" t="str">
        <f t="shared" si="183"/>
        <v>TJ</v>
      </c>
      <c r="C2449" s="154" t="str">
        <f t="shared" si="183"/>
        <v>762</v>
      </c>
      <c r="D2449" s="155" t="str">
        <f t="shared" si="183"/>
        <v>Tajikistan</v>
      </c>
      <c r="E2449" s="154" t="s">
        <v>659</v>
      </c>
      <c r="F2449" s="157">
        <v>56</v>
      </c>
      <c r="G2449" s="157" t="s">
        <v>660</v>
      </c>
      <c r="H2449" s="160">
        <v>35.71</v>
      </c>
      <c r="I2449" s="157">
        <v>2013</v>
      </c>
      <c r="J2449" s="157" t="s">
        <v>5</v>
      </c>
    </row>
    <row r="2450" spans="1:10">
      <c r="A2450" s="166" t="str">
        <f t="shared" si="182"/>
        <v>Solomon Islands, Media</v>
      </c>
      <c r="B2450" s="154" t="str">
        <f t="shared" si="183"/>
        <v>SB</v>
      </c>
      <c r="C2450" s="154" t="str">
        <f t="shared" si="183"/>
        <v>090</v>
      </c>
      <c r="D2450" s="155" t="str">
        <f t="shared" si="183"/>
        <v>Solomon Islands</v>
      </c>
      <c r="E2450" s="154" t="s">
        <v>659</v>
      </c>
      <c r="F2450" s="157">
        <v>66</v>
      </c>
      <c r="G2450" s="157" t="s">
        <v>660</v>
      </c>
      <c r="H2450" s="160">
        <v>33.450000000000003</v>
      </c>
      <c r="I2450" s="157">
        <v>2013</v>
      </c>
      <c r="J2450" s="157" t="s">
        <v>6</v>
      </c>
    </row>
    <row r="2451" spans="1:10">
      <c r="A2451" s="166" t="str">
        <f t="shared" si="182"/>
        <v>Papua New Guinea, Media</v>
      </c>
      <c r="B2451" s="154" t="str">
        <f t="shared" si="183"/>
        <v>PG</v>
      </c>
      <c r="C2451" s="154" t="str">
        <f t="shared" si="183"/>
        <v>598</v>
      </c>
      <c r="D2451" s="155" t="str">
        <f t="shared" si="183"/>
        <v>Papua New Guinea</v>
      </c>
      <c r="E2451" s="154" t="s">
        <v>659</v>
      </c>
      <c r="F2451" s="157">
        <v>144</v>
      </c>
      <c r="G2451" s="157" t="s">
        <v>660</v>
      </c>
      <c r="H2451" s="160">
        <v>22.97</v>
      </c>
      <c r="I2451" s="157">
        <v>2013</v>
      </c>
      <c r="J2451" s="157" t="s">
        <v>5</v>
      </c>
    </row>
    <row r="2452" spans="1:10">
      <c r="A2452" s="166" t="str">
        <f t="shared" si="182"/>
        <v>Senegal, Media</v>
      </c>
      <c r="B2452" s="154" t="str">
        <f t="shared" si="183"/>
        <v>SN</v>
      </c>
      <c r="C2452" s="154" t="str">
        <f t="shared" si="183"/>
        <v>686</v>
      </c>
      <c r="D2452" s="155" t="str">
        <f t="shared" si="183"/>
        <v>Senegal</v>
      </c>
      <c r="E2452" s="154" t="s">
        <v>659</v>
      </c>
      <c r="F2452" s="157">
        <v>127</v>
      </c>
      <c r="G2452" s="157" t="s">
        <v>660</v>
      </c>
      <c r="H2452" s="160">
        <v>26.19</v>
      </c>
      <c r="I2452" s="157">
        <v>2013</v>
      </c>
      <c r="J2452" s="157" t="s">
        <v>5</v>
      </c>
    </row>
    <row r="2453" spans="1:10">
      <c r="A2453" s="166" t="str">
        <f t="shared" si="182"/>
        <v>United Republic of Tanzania, Media</v>
      </c>
      <c r="B2453" s="154" t="str">
        <f t="shared" si="183"/>
        <v>TZ</v>
      </c>
      <c r="C2453" s="154">
        <f t="shared" si="183"/>
        <v>834</v>
      </c>
      <c r="D2453" s="155" t="str">
        <f t="shared" si="183"/>
        <v>United Republic of Tanzania</v>
      </c>
      <c r="E2453" s="154" t="s">
        <v>659</v>
      </c>
      <c r="F2453" s="157">
        <v>116</v>
      </c>
      <c r="G2453" s="157" t="s">
        <v>660</v>
      </c>
      <c r="H2453" s="160">
        <v>27.34</v>
      </c>
      <c r="I2453" s="157">
        <v>2013</v>
      </c>
      <c r="J2453" s="157" t="s">
        <v>5</v>
      </c>
    </row>
    <row r="2454" spans="1:10">
      <c r="A2454" s="166" t="str">
        <f t="shared" si="182"/>
        <v>India, Media</v>
      </c>
      <c r="B2454" s="154" t="str">
        <f t="shared" si="183"/>
        <v>IN</v>
      </c>
      <c r="C2454" s="154" t="str">
        <f t="shared" si="183"/>
        <v>356</v>
      </c>
      <c r="D2454" s="155" t="str">
        <f t="shared" si="183"/>
        <v>India</v>
      </c>
      <c r="E2454" s="154" t="s">
        <v>659</v>
      </c>
      <c r="F2454" s="157">
        <v>40</v>
      </c>
      <c r="G2454" s="157" t="s">
        <v>660</v>
      </c>
      <c r="H2454" s="160">
        <v>41.22</v>
      </c>
      <c r="I2454" s="157">
        <v>2013</v>
      </c>
      <c r="J2454" s="157" t="s">
        <v>5</v>
      </c>
    </row>
    <row r="2455" spans="1:10">
      <c r="A2455" s="166" t="str">
        <f t="shared" si="182"/>
        <v>Bhutan, Media</v>
      </c>
      <c r="B2455" s="154" t="str">
        <f t="shared" si="183"/>
        <v>BT</v>
      </c>
      <c r="C2455" s="154" t="str">
        <f t="shared" si="183"/>
        <v>064</v>
      </c>
      <c r="D2455" s="155" t="str">
        <f t="shared" si="183"/>
        <v>Bhutan</v>
      </c>
      <c r="E2455" s="154" t="s">
        <v>659</v>
      </c>
      <c r="F2455" s="157">
        <v>103</v>
      </c>
      <c r="G2455" s="157" t="s">
        <v>660</v>
      </c>
      <c r="H2455" s="160">
        <v>28.42</v>
      </c>
      <c r="I2455" s="157">
        <v>2013</v>
      </c>
      <c r="J2455" s="157" t="s">
        <v>5</v>
      </c>
    </row>
    <row r="2456" spans="1:10">
      <c r="A2456" s="166" t="str">
        <f t="shared" si="182"/>
        <v>Nepal, Media</v>
      </c>
      <c r="B2456" s="154" t="str">
        <f t="shared" si="183"/>
        <v>NP</v>
      </c>
      <c r="C2456" s="154" t="str">
        <f t="shared" si="183"/>
        <v>524</v>
      </c>
      <c r="D2456" s="155" t="str">
        <f t="shared" si="183"/>
        <v>Nepal</v>
      </c>
      <c r="E2456" s="154" t="s">
        <v>659</v>
      </c>
      <c r="F2456" s="157">
        <v>61</v>
      </c>
      <c r="G2456" s="157" t="s">
        <v>660</v>
      </c>
      <c r="H2456" s="160">
        <v>34.61</v>
      </c>
      <c r="I2456" s="157">
        <v>2013</v>
      </c>
      <c r="J2456" s="157" t="s">
        <v>5</v>
      </c>
    </row>
    <row r="2457" spans="1:10">
      <c r="A2457" s="166" t="str">
        <f t="shared" si="182"/>
        <v>Bangladesh, Media</v>
      </c>
      <c r="B2457" s="154" t="str">
        <f t="shared" si="183"/>
        <v>BD</v>
      </c>
      <c r="C2457" s="154" t="str">
        <f t="shared" si="183"/>
        <v>050</v>
      </c>
      <c r="D2457" s="155" t="str">
        <f t="shared" si="183"/>
        <v>Bangladesh</v>
      </c>
      <c r="E2457" s="154" t="s">
        <v>659</v>
      </c>
      <c r="F2457" s="157">
        <v>36</v>
      </c>
      <c r="G2457" s="157" t="s">
        <v>660</v>
      </c>
      <c r="H2457" s="160">
        <v>42.01</v>
      </c>
      <c r="I2457" s="157">
        <v>2013</v>
      </c>
      <c r="J2457" s="157" t="s">
        <v>5</v>
      </c>
    </row>
    <row r="2458" spans="1:10">
      <c r="A2458" s="166" t="str">
        <f t="shared" si="182"/>
        <v>Occupied Palestinian Territory, Media</v>
      </c>
      <c r="B2458" s="154" t="str">
        <f t="shared" si="183"/>
        <v>PS</v>
      </c>
      <c r="C2458" s="154" t="str">
        <f t="shared" si="183"/>
        <v>275</v>
      </c>
      <c r="D2458" s="155" t="str">
        <f t="shared" si="183"/>
        <v>Occupied Palestinian Territory</v>
      </c>
      <c r="E2458" s="154" t="s">
        <v>659</v>
      </c>
      <c r="F2458" s="157">
        <v>34</v>
      </c>
      <c r="G2458" s="157" t="s">
        <v>660</v>
      </c>
      <c r="H2458" s="160">
        <v>43.09</v>
      </c>
      <c r="I2458" s="157">
        <v>2013</v>
      </c>
      <c r="J2458" s="157" t="s">
        <v>5</v>
      </c>
    </row>
    <row r="2459" spans="1:10">
      <c r="A2459" s="166" t="str">
        <f t="shared" si="182"/>
        <v>Kenya, Media</v>
      </c>
      <c r="B2459" s="154" t="str">
        <f t="shared" si="183"/>
        <v>KE</v>
      </c>
      <c r="C2459" s="154" t="str">
        <f t="shared" si="183"/>
        <v>404</v>
      </c>
      <c r="D2459" s="155" t="str">
        <f t="shared" si="183"/>
        <v>Kenya</v>
      </c>
      <c r="E2459" s="154" t="s">
        <v>659</v>
      </c>
      <c r="F2459" s="157">
        <v>114</v>
      </c>
      <c r="G2459" s="157" t="s">
        <v>660</v>
      </c>
      <c r="H2459" s="160">
        <v>27.8</v>
      </c>
      <c r="I2459" s="157">
        <v>2013</v>
      </c>
      <c r="J2459" s="157" t="s">
        <v>5</v>
      </c>
    </row>
    <row r="2460" spans="1:10">
      <c r="A2460" s="166" t="str">
        <f t="shared" si="182"/>
        <v>Uzbekistan, Media</v>
      </c>
      <c r="B2460" s="154" t="str">
        <f t="shared" si="183"/>
        <v>UZ</v>
      </c>
      <c r="C2460" s="154" t="str">
        <f t="shared" si="183"/>
        <v>860</v>
      </c>
      <c r="D2460" s="155" t="str">
        <f t="shared" si="183"/>
        <v>Uzbekistan</v>
      </c>
      <c r="E2460" s="154" t="s">
        <v>659</v>
      </c>
      <c r="F2460" s="157">
        <v>16</v>
      </c>
      <c r="G2460" s="157" t="s">
        <v>660</v>
      </c>
      <c r="H2460" s="160">
        <v>60.39</v>
      </c>
      <c r="I2460" s="157">
        <v>2013</v>
      </c>
      <c r="J2460" s="157" t="s">
        <v>5</v>
      </c>
    </row>
    <row r="2461" spans="1:10">
      <c r="A2461" s="166" t="str">
        <f t="shared" si="182"/>
        <v>Syrian Arab Republic, Media</v>
      </c>
      <c r="B2461" s="154" t="str">
        <f t="shared" ref="B2461:D2476" si="184">B2261</f>
        <v>SY</v>
      </c>
      <c r="C2461" s="154" t="str">
        <f t="shared" si="184"/>
        <v>760</v>
      </c>
      <c r="D2461" s="155" t="str">
        <f t="shared" si="184"/>
        <v>Syrian Arab Republic</v>
      </c>
      <c r="E2461" s="154" t="s">
        <v>659</v>
      </c>
      <c r="F2461" s="157">
        <v>4</v>
      </c>
      <c r="G2461" s="157" t="s">
        <v>660</v>
      </c>
      <c r="H2461" s="160">
        <v>78.53</v>
      </c>
      <c r="I2461" s="157">
        <v>2013</v>
      </c>
      <c r="J2461" s="157" t="s">
        <v>5</v>
      </c>
    </row>
    <row r="2462" spans="1:10">
      <c r="A2462" s="166" t="str">
        <f t="shared" si="182"/>
        <v>Viet Nam, Media</v>
      </c>
      <c r="B2462" s="154" t="str">
        <f t="shared" si="184"/>
        <v>VN</v>
      </c>
      <c r="C2462" s="154" t="str">
        <f t="shared" si="184"/>
        <v>704</v>
      </c>
      <c r="D2462" s="155" t="str">
        <f t="shared" si="184"/>
        <v>Viet Nam</v>
      </c>
      <c r="E2462" s="154" t="s">
        <v>659</v>
      </c>
      <c r="F2462" s="157">
        <v>8</v>
      </c>
      <c r="G2462" s="157" t="s">
        <v>660</v>
      </c>
      <c r="H2462" s="160">
        <v>71.78</v>
      </c>
      <c r="I2462" s="157">
        <v>2013</v>
      </c>
      <c r="J2462" s="157" t="s">
        <v>5</v>
      </c>
    </row>
    <row r="2463" spans="1:10">
      <c r="A2463" s="166" t="str">
        <f t="shared" si="182"/>
        <v>Kiribati, Media</v>
      </c>
      <c r="B2463" s="154" t="str">
        <f t="shared" si="184"/>
        <v>KI</v>
      </c>
      <c r="C2463" s="154" t="str">
        <f t="shared" si="184"/>
        <v>296</v>
      </c>
      <c r="D2463" s="155" t="str">
        <f t="shared" si="184"/>
        <v>Kiribati</v>
      </c>
      <c r="E2463" s="154" t="s">
        <v>659</v>
      </c>
      <c r="F2463" s="157">
        <v>68</v>
      </c>
      <c r="G2463" s="157" t="s">
        <v>660</v>
      </c>
      <c r="H2463" s="160">
        <v>33.270000000000003</v>
      </c>
      <c r="I2463" s="157">
        <v>2013</v>
      </c>
      <c r="J2463" s="157" t="s">
        <v>6</v>
      </c>
    </row>
    <row r="2464" spans="1:10">
      <c r="A2464" s="166" t="str">
        <f t="shared" si="182"/>
        <v>Algeria, Media</v>
      </c>
      <c r="B2464" s="154" t="str">
        <f t="shared" si="184"/>
        <v>DZ</v>
      </c>
      <c r="C2464" s="154" t="str">
        <f t="shared" si="184"/>
        <v>012</v>
      </c>
      <c r="D2464" s="155" t="str">
        <f t="shared" si="184"/>
        <v>Algeria</v>
      </c>
      <c r="E2464" s="154" t="s">
        <v>659</v>
      </c>
      <c r="F2464" s="157">
        <v>55</v>
      </c>
      <c r="G2464" s="157" t="s">
        <v>660</v>
      </c>
      <c r="H2464" s="160">
        <v>36.54</v>
      </c>
      <c r="I2464" s="157">
        <v>2013</v>
      </c>
      <c r="J2464" s="157" t="s">
        <v>5</v>
      </c>
    </row>
    <row r="2465" spans="1:10">
      <c r="A2465" s="166" t="str">
        <f t="shared" si="182"/>
        <v>Equatorial Guinea, Media</v>
      </c>
      <c r="B2465" s="154" t="str">
        <f t="shared" si="184"/>
        <v>GQ</v>
      </c>
      <c r="C2465" s="154" t="str">
        <f t="shared" si="184"/>
        <v>226</v>
      </c>
      <c r="D2465" s="155" t="str">
        <f t="shared" si="184"/>
        <v>Equatorial Guinea</v>
      </c>
      <c r="E2465" s="154" t="s">
        <v>659</v>
      </c>
      <c r="F2465" s="157">
        <v>14</v>
      </c>
      <c r="G2465" s="157" t="s">
        <v>660</v>
      </c>
      <c r="H2465" s="160">
        <v>67.2</v>
      </c>
      <c r="I2465" s="157">
        <v>2013</v>
      </c>
      <c r="J2465" s="157" t="s">
        <v>5</v>
      </c>
    </row>
    <row r="2466" spans="1:10">
      <c r="A2466" s="166" t="str">
        <f t="shared" si="182"/>
        <v>Nicaragua, Media</v>
      </c>
      <c r="B2466" s="154" t="str">
        <f t="shared" si="184"/>
        <v>NI</v>
      </c>
      <c r="C2466" s="154" t="str">
        <f t="shared" si="184"/>
        <v>558</v>
      </c>
      <c r="D2466" s="155" t="str">
        <f t="shared" si="184"/>
        <v>Nicaragua</v>
      </c>
      <c r="E2466" s="154" t="s">
        <v>659</v>
      </c>
      <c r="F2466" s="157">
        <v>107</v>
      </c>
      <c r="G2466" s="157" t="s">
        <v>660</v>
      </c>
      <c r="H2466" s="160">
        <v>28.31</v>
      </c>
      <c r="I2466" s="157">
        <v>2013</v>
      </c>
      <c r="J2466" s="157" t="s">
        <v>5</v>
      </c>
    </row>
    <row r="2467" spans="1:10">
      <c r="A2467" s="166" t="str">
        <f t="shared" si="182"/>
        <v>Turkmenistan, Media</v>
      </c>
      <c r="B2467" s="154" t="str">
        <f t="shared" si="184"/>
        <v>TM</v>
      </c>
      <c r="C2467" s="154" t="str">
        <f t="shared" si="184"/>
        <v>795</v>
      </c>
      <c r="D2467" s="155" t="str">
        <f t="shared" si="184"/>
        <v>Turkmenistan</v>
      </c>
      <c r="E2467" s="154" t="s">
        <v>659</v>
      </c>
      <c r="F2467" s="157">
        <v>3</v>
      </c>
      <c r="G2467" s="157" t="s">
        <v>660</v>
      </c>
      <c r="H2467" s="160">
        <v>79.14</v>
      </c>
      <c r="I2467" s="157">
        <v>2013</v>
      </c>
      <c r="J2467" s="157" t="s">
        <v>5</v>
      </c>
    </row>
    <row r="2468" spans="1:10">
      <c r="A2468" s="166" t="str">
        <f t="shared" si="182"/>
        <v>Honduras, Media</v>
      </c>
      <c r="B2468" s="154" t="str">
        <f t="shared" si="184"/>
        <v>HN</v>
      </c>
      <c r="C2468" s="154" t="str">
        <f t="shared" si="184"/>
        <v>340</v>
      </c>
      <c r="D2468" s="155" t="str">
        <f t="shared" si="184"/>
        <v>Honduras</v>
      </c>
      <c r="E2468" s="154" t="s">
        <v>659</v>
      </c>
      <c r="F2468" s="157">
        <v>53</v>
      </c>
      <c r="G2468" s="157" t="s">
        <v>660</v>
      </c>
      <c r="H2468" s="160">
        <v>36.92</v>
      </c>
      <c r="I2468" s="157">
        <v>2013</v>
      </c>
      <c r="J2468" s="157" t="s">
        <v>5</v>
      </c>
    </row>
    <row r="2469" spans="1:10">
      <c r="A2469" s="166" t="str">
        <f t="shared" si="182"/>
        <v>Pakistan, Media</v>
      </c>
      <c r="B2469" s="154" t="str">
        <f t="shared" si="184"/>
        <v>PK</v>
      </c>
      <c r="C2469" s="154" t="str">
        <f t="shared" si="184"/>
        <v>586</v>
      </c>
      <c r="D2469" s="155" t="str">
        <f t="shared" si="184"/>
        <v>Pakistan</v>
      </c>
      <c r="E2469" s="154" t="s">
        <v>659</v>
      </c>
      <c r="F2469" s="157">
        <v>21</v>
      </c>
      <c r="G2469" s="157" t="s">
        <v>660</v>
      </c>
      <c r="H2469" s="160">
        <v>51.31</v>
      </c>
      <c r="I2469" s="157">
        <v>2013</v>
      </c>
      <c r="J2469" s="157" t="s">
        <v>5</v>
      </c>
    </row>
    <row r="2470" spans="1:10">
      <c r="A2470" s="166" t="str">
        <f t="shared" si="182"/>
        <v>Kyrgyzstan, Media</v>
      </c>
      <c r="B2470" s="154" t="str">
        <f t="shared" si="184"/>
        <v>KG</v>
      </c>
      <c r="C2470" s="154" t="str">
        <f t="shared" si="184"/>
        <v>417</v>
      </c>
      <c r="D2470" s="155" t="str">
        <f t="shared" si="184"/>
        <v>Kyrgyzstan</v>
      </c>
      <c r="E2470" s="154" t="s">
        <v>659</v>
      </c>
      <c r="F2470" s="157">
        <v>79</v>
      </c>
      <c r="G2470" s="157" t="s">
        <v>660</v>
      </c>
      <c r="H2470" s="160">
        <v>32.200000000000003</v>
      </c>
      <c r="I2470" s="157">
        <v>2013</v>
      </c>
      <c r="J2470" s="157" t="s">
        <v>5</v>
      </c>
    </row>
    <row r="2471" spans="1:10">
      <c r="A2471" s="166" t="str">
        <f t="shared" si="182"/>
        <v>Bolivia (Plurinational State of), Media</v>
      </c>
      <c r="B2471" s="154" t="str">
        <f t="shared" si="184"/>
        <v>BO</v>
      </c>
      <c r="C2471" s="154" t="str">
        <f t="shared" si="184"/>
        <v>068</v>
      </c>
      <c r="D2471" s="155" t="str">
        <f t="shared" si="184"/>
        <v>Bolivia (Plurinational State of)</v>
      </c>
      <c r="E2471" s="154" t="s">
        <v>659</v>
      </c>
      <c r="F2471" s="157">
        <v>73</v>
      </c>
      <c r="G2471" s="157" t="s">
        <v>660</v>
      </c>
      <c r="H2471" s="160">
        <v>32.799999999999997</v>
      </c>
      <c r="I2471" s="157">
        <v>2013</v>
      </c>
      <c r="J2471" s="157" t="s">
        <v>5</v>
      </c>
    </row>
    <row r="2472" spans="1:10">
      <c r="A2472" s="166" t="str">
        <f t="shared" si="182"/>
        <v>Micronesia (Federated States of), Media</v>
      </c>
      <c r="B2472" s="154" t="str">
        <f t="shared" si="184"/>
        <v>FM</v>
      </c>
      <c r="C2472" s="154" t="str">
        <f t="shared" si="184"/>
        <v>583</v>
      </c>
      <c r="D2472" s="155" t="str">
        <f t="shared" si="184"/>
        <v>Micronesia (Federated States of)</v>
      </c>
      <c r="E2472" s="154" t="s">
        <v>659</v>
      </c>
      <c r="F2472" s="157">
        <v>76</v>
      </c>
      <c r="G2472" s="157" t="s">
        <v>660</v>
      </c>
      <c r="H2472" s="160">
        <v>32.47</v>
      </c>
      <c r="I2472" s="157">
        <v>2013</v>
      </c>
      <c r="J2472" s="157" t="s">
        <v>6</v>
      </c>
    </row>
    <row r="2473" spans="1:10">
      <c r="A2473" s="166" t="str">
        <f t="shared" si="182"/>
        <v>Zambia, Media</v>
      </c>
      <c r="B2473" s="154" t="str">
        <f t="shared" si="184"/>
        <v>ZM</v>
      </c>
      <c r="C2473" s="154" t="str">
        <f t="shared" si="184"/>
        <v>894</v>
      </c>
      <c r="D2473" s="155" t="str">
        <f t="shared" si="184"/>
        <v>Zambia</v>
      </c>
      <c r="E2473" s="154" t="s">
        <v>659</v>
      </c>
      <c r="F2473" s="157">
        <v>113</v>
      </c>
      <c r="G2473" s="157" t="s">
        <v>660</v>
      </c>
      <c r="H2473" s="160">
        <v>27.93</v>
      </c>
      <c r="I2473" s="157">
        <v>2013</v>
      </c>
      <c r="J2473" s="157" t="s">
        <v>5</v>
      </c>
    </row>
    <row r="2474" spans="1:10">
      <c r="A2474" s="166" t="str">
        <f t="shared" si="182"/>
        <v>Gabon, Media</v>
      </c>
      <c r="B2474" s="154" t="str">
        <f t="shared" si="184"/>
        <v>GA</v>
      </c>
      <c r="C2474" s="154" t="str">
        <f t="shared" si="184"/>
        <v>266</v>
      </c>
      <c r="D2474" s="155" t="str">
        <f t="shared" si="184"/>
        <v>Gabon</v>
      </c>
      <c r="E2474" s="154" t="s">
        <v>659</v>
      </c>
      <c r="F2474" s="157">
        <v>97</v>
      </c>
      <c r="G2474" s="157" t="s">
        <v>660</v>
      </c>
      <c r="H2474" s="160">
        <v>28.69</v>
      </c>
      <c r="I2474" s="157">
        <v>2013</v>
      </c>
      <c r="J2474" s="157" t="s">
        <v>5</v>
      </c>
    </row>
    <row r="2475" spans="1:10">
      <c r="A2475" s="166" t="str">
        <f t="shared" si="182"/>
        <v>Marshall Islands, Media</v>
      </c>
      <c r="B2475" s="154" t="str">
        <f t="shared" si="184"/>
        <v>MH</v>
      </c>
      <c r="C2475" s="154" t="str">
        <f t="shared" si="184"/>
        <v>584</v>
      </c>
      <c r="D2475" s="155" t="str">
        <f t="shared" si="184"/>
        <v>Marshall Islands</v>
      </c>
      <c r="E2475" s="154" t="s">
        <v>659</v>
      </c>
      <c r="F2475" s="157">
        <v>78</v>
      </c>
      <c r="G2475" s="157" t="s">
        <v>660</v>
      </c>
      <c r="H2475" s="160">
        <v>32.22</v>
      </c>
      <c r="I2475" s="157">
        <v>2013</v>
      </c>
      <c r="J2475" s="157" t="s">
        <v>6</v>
      </c>
    </row>
    <row r="2476" spans="1:10">
      <c r="A2476" s="166" t="str">
        <f t="shared" si="182"/>
        <v>Guatemala, Media</v>
      </c>
      <c r="B2476" s="154" t="str">
        <f t="shared" si="184"/>
        <v>GT</v>
      </c>
      <c r="C2476" s="154" t="str">
        <f t="shared" si="184"/>
        <v>320</v>
      </c>
      <c r="D2476" s="155" t="str">
        <f t="shared" si="184"/>
        <v>Guatemala</v>
      </c>
      <c r="E2476" s="154" t="s">
        <v>659</v>
      </c>
      <c r="F2476" s="157">
        <v>92</v>
      </c>
      <c r="G2476" s="157" t="s">
        <v>660</v>
      </c>
      <c r="H2476" s="160">
        <v>29.39</v>
      </c>
      <c r="I2476" s="157">
        <v>2013</v>
      </c>
      <c r="J2476" s="157" t="s">
        <v>5</v>
      </c>
    </row>
    <row r="2477" spans="1:10">
      <c r="A2477" s="166" t="str">
        <f t="shared" si="182"/>
        <v>Morocco, Media</v>
      </c>
      <c r="B2477" s="154" t="str">
        <f t="shared" ref="B2477:D2492" si="185">B2277</f>
        <v>MA</v>
      </c>
      <c r="C2477" s="154" t="str">
        <f t="shared" si="185"/>
        <v>504</v>
      </c>
      <c r="D2477" s="155" t="str">
        <f t="shared" si="185"/>
        <v>Morocco</v>
      </c>
      <c r="E2477" s="154" t="s">
        <v>659</v>
      </c>
      <c r="F2477" s="157">
        <v>44</v>
      </c>
      <c r="G2477" s="157" t="s">
        <v>660</v>
      </c>
      <c r="H2477" s="160">
        <v>39.04</v>
      </c>
      <c r="I2477" s="157">
        <v>2013</v>
      </c>
      <c r="J2477" s="157" t="s">
        <v>5</v>
      </c>
    </row>
    <row r="2478" spans="1:10">
      <c r="A2478" s="166" t="str">
        <f t="shared" si="182"/>
        <v>Iran (Islamic Republic of), Media</v>
      </c>
      <c r="B2478" s="154" t="str">
        <f t="shared" si="185"/>
        <v>IR</v>
      </c>
      <c r="C2478" s="154" t="str">
        <f t="shared" si="185"/>
        <v>364</v>
      </c>
      <c r="D2478" s="155" t="str">
        <f t="shared" si="185"/>
        <v>Iran (Islamic Republic of)</v>
      </c>
      <c r="E2478" s="154" t="s">
        <v>659</v>
      </c>
      <c r="F2478" s="157">
        <v>6</v>
      </c>
      <c r="G2478" s="157" t="s">
        <v>660</v>
      </c>
      <c r="H2478" s="160">
        <v>73.400000000000006</v>
      </c>
      <c r="I2478" s="157">
        <v>2013</v>
      </c>
      <c r="J2478" s="157" t="s">
        <v>5</v>
      </c>
    </row>
    <row r="2479" spans="1:10">
      <c r="A2479" s="166" t="str">
        <f t="shared" si="182"/>
        <v>Guyana, Media</v>
      </c>
      <c r="B2479" s="154" t="str">
        <f t="shared" si="185"/>
        <v>GY</v>
      </c>
      <c r="C2479" s="154" t="str">
        <f t="shared" si="185"/>
        <v>328</v>
      </c>
      <c r="D2479" s="155" t="str">
        <f t="shared" si="185"/>
        <v>Guyana</v>
      </c>
      <c r="E2479" s="154" t="s">
        <v>659</v>
      </c>
      <c r="F2479" s="157">
        <v>117</v>
      </c>
      <c r="G2479" s="157" t="s">
        <v>660</v>
      </c>
      <c r="H2479" s="160">
        <v>27.08</v>
      </c>
      <c r="I2479" s="157">
        <v>2013</v>
      </c>
      <c r="J2479" s="157" t="s">
        <v>5</v>
      </c>
    </row>
    <row r="2480" spans="1:10">
      <c r="A2480" s="166" t="str">
        <f t="shared" si="182"/>
        <v>Vanuatu, Media</v>
      </c>
      <c r="B2480" s="154" t="str">
        <f t="shared" si="185"/>
        <v>VU</v>
      </c>
      <c r="C2480" s="154" t="str">
        <f t="shared" si="185"/>
        <v>548</v>
      </c>
      <c r="D2480" s="155" t="str">
        <f t="shared" si="185"/>
        <v>Vanuatu</v>
      </c>
      <c r="E2480" s="154" t="s">
        <v>659</v>
      </c>
      <c r="F2480" s="157">
        <v>77</v>
      </c>
      <c r="G2480" s="157" t="s">
        <v>660</v>
      </c>
      <c r="H2480" s="160">
        <v>32.29</v>
      </c>
      <c r="I2480" s="157">
        <v>2013</v>
      </c>
      <c r="J2480" s="157" t="s">
        <v>6</v>
      </c>
    </row>
    <row r="2481" spans="1:10">
      <c r="A2481" s="166" t="str">
        <f t="shared" si="182"/>
        <v>Mongolia, Media</v>
      </c>
      <c r="B2481" s="154" t="str">
        <f t="shared" si="185"/>
        <v>MN</v>
      </c>
      <c r="C2481" s="154" t="str">
        <f t="shared" si="185"/>
        <v>496</v>
      </c>
      <c r="D2481" s="155" t="str">
        <f t="shared" si="185"/>
        <v>Mongolia</v>
      </c>
      <c r="E2481" s="154" t="s">
        <v>659</v>
      </c>
      <c r="F2481" s="157">
        <v>89</v>
      </c>
      <c r="G2481" s="157" t="s">
        <v>660</v>
      </c>
      <c r="H2481" s="160">
        <v>29.93</v>
      </c>
      <c r="I2481" s="157">
        <v>2013</v>
      </c>
      <c r="J2481" s="157" t="s">
        <v>5</v>
      </c>
    </row>
    <row r="2482" spans="1:10">
      <c r="A2482" s="166" t="str">
        <f t="shared" si="182"/>
        <v>Egypt, Media</v>
      </c>
      <c r="B2482" s="154" t="str">
        <f t="shared" si="185"/>
        <v>EG</v>
      </c>
      <c r="C2482" s="154" t="str">
        <f t="shared" si="185"/>
        <v>818</v>
      </c>
      <c r="D2482" s="155" t="str">
        <f t="shared" si="185"/>
        <v>Egypt</v>
      </c>
      <c r="E2482" s="154" t="s">
        <v>659</v>
      </c>
      <c r="F2482" s="157">
        <v>22</v>
      </c>
      <c r="G2482" s="157" t="s">
        <v>660</v>
      </c>
      <c r="H2482" s="160">
        <v>48.66</v>
      </c>
      <c r="I2482" s="157">
        <v>2013</v>
      </c>
      <c r="J2482" s="157" t="s">
        <v>5</v>
      </c>
    </row>
    <row r="2483" spans="1:10">
      <c r="A2483" s="166" t="str">
        <f t="shared" si="182"/>
        <v>Tuvalu, Media</v>
      </c>
      <c r="B2483" s="154" t="str">
        <f t="shared" si="185"/>
        <v>TV</v>
      </c>
      <c r="C2483" s="154" t="str">
        <f t="shared" si="185"/>
        <v>798</v>
      </c>
      <c r="D2483" s="155" t="str">
        <f t="shared" si="185"/>
        <v>Tuvalu</v>
      </c>
      <c r="E2483" s="154" t="s">
        <v>659</v>
      </c>
      <c r="F2483" s="157">
        <v>80</v>
      </c>
      <c r="G2483" s="157" t="s">
        <v>660</v>
      </c>
      <c r="H2483" s="160">
        <v>32.14</v>
      </c>
      <c r="I2483" s="157">
        <v>2013</v>
      </c>
      <c r="J2483" s="157" t="s">
        <v>6</v>
      </c>
    </row>
    <row r="2484" spans="1:10">
      <c r="A2484" s="166" t="str">
        <f t="shared" si="182"/>
        <v>Belize, Media</v>
      </c>
      <c r="B2484" s="154" t="str">
        <f t="shared" si="185"/>
        <v>BZ</v>
      </c>
      <c r="C2484" s="154" t="str">
        <f t="shared" si="185"/>
        <v>084</v>
      </c>
      <c r="D2484" s="155" t="str">
        <f t="shared" si="185"/>
        <v>Belize</v>
      </c>
      <c r="E2484" s="154" t="s">
        <v>659</v>
      </c>
      <c r="F2484" s="157">
        <v>83</v>
      </c>
      <c r="G2484" s="157" t="s">
        <v>660</v>
      </c>
      <c r="H2484" s="160">
        <v>31.31</v>
      </c>
      <c r="I2484" s="157">
        <v>2013</v>
      </c>
      <c r="J2484" s="157" t="s">
        <v>6</v>
      </c>
    </row>
    <row r="2485" spans="1:10">
      <c r="A2485" s="166" t="str">
        <f t="shared" si="182"/>
        <v>El Salvador, Media</v>
      </c>
      <c r="B2485" s="154" t="str">
        <f t="shared" si="185"/>
        <v>SV</v>
      </c>
      <c r="C2485" s="154" t="str">
        <f t="shared" si="185"/>
        <v>222</v>
      </c>
      <c r="D2485" s="155" t="str">
        <f t="shared" si="185"/>
        <v>El Salvador</v>
      </c>
      <c r="E2485" s="154" t="s">
        <v>659</v>
      </c>
      <c r="F2485" s="157">
        <v>147</v>
      </c>
      <c r="G2485" s="157" t="s">
        <v>660</v>
      </c>
      <c r="H2485" s="160">
        <v>22.86</v>
      </c>
      <c r="I2485" s="157">
        <v>2013</v>
      </c>
      <c r="J2485" s="157" t="s">
        <v>5</v>
      </c>
    </row>
    <row r="2486" spans="1:10">
      <c r="A2486" s="166" t="str">
        <f t="shared" si="182"/>
        <v>Tunisia, Media</v>
      </c>
      <c r="B2486" s="154" t="str">
        <f t="shared" si="185"/>
        <v>TN</v>
      </c>
      <c r="C2486" s="154" t="str">
        <f t="shared" si="185"/>
        <v>788</v>
      </c>
      <c r="D2486" s="155" t="str">
        <f t="shared" si="185"/>
        <v>Tunisia</v>
      </c>
      <c r="E2486" s="154" t="s">
        <v>659</v>
      </c>
      <c r="F2486" s="157">
        <v>42</v>
      </c>
      <c r="G2486" s="157" t="s">
        <v>660</v>
      </c>
      <c r="H2486" s="160">
        <v>39.93</v>
      </c>
      <c r="I2486" s="157">
        <v>2013</v>
      </c>
      <c r="J2486" s="157" t="s">
        <v>5</v>
      </c>
    </row>
    <row r="2487" spans="1:10">
      <c r="A2487" s="166" t="str">
        <f t="shared" si="182"/>
        <v>Ghana, Media</v>
      </c>
      <c r="B2487" s="154" t="str">
        <f t="shared" si="185"/>
        <v>GH</v>
      </c>
      <c r="C2487" s="154" t="str">
        <f t="shared" si="185"/>
        <v>288</v>
      </c>
      <c r="D2487" s="155" t="str">
        <f t="shared" si="185"/>
        <v>Ghana</v>
      </c>
      <c r="E2487" s="154" t="s">
        <v>659</v>
      </c>
      <c r="F2487" s="157">
        <v>164</v>
      </c>
      <c r="G2487" s="157" t="s">
        <v>660</v>
      </c>
      <c r="H2487" s="160">
        <v>17.27</v>
      </c>
      <c r="I2487" s="157">
        <v>2013</v>
      </c>
      <c r="J2487" s="157" t="s">
        <v>5</v>
      </c>
    </row>
    <row r="2488" spans="1:10">
      <c r="A2488" s="166" t="str">
        <f t="shared" si="182"/>
        <v>Azerbaijan, Media</v>
      </c>
      <c r="B2488" s="154" t="str">
        <f t="shared" si="185"/>
        <v>AZ</v>
      </c>
      <c r="C2488" s="154" t="str">
        <f t="shared" si="185"/>
        <v>031</v>
      </c>
      <c r="D2488" s="155" t="str">
        <f t="shared" si="185"/>
        <v>Azerbaijan</v>
      </c>
      <c r="E2488" s="154" t="s">
        <v>659</v>
      </c>
      <c r="F2488" s="157">
        <v>24</v>
      </c>
      <c r="G2488" s="157" t="s">
        <v>660</v>
      </c>
      <c r="H2488" s="160">
        <v>47.73</v>
      </c>
      <c r="I2488" s="157">
        <v>2013</v>
      </c>
      <c r="J2488" s="157" t="s">
        <v>5</v>
      </c>
    </row>
    <row r="2489" spans="1:10">
      <c r="A2489" s="166" t="str">
        <f t="shared" si="182"/>
        <v>Maldives, Media</v>
      </c>
      <c r="B2489" s="154" t="str">
        <f t="shared" si="185"/>
        <v>MV</v>
      </c>
      <c r="C2489" s="154" t="str">
        <f t="shared" si="185"/>
        <v>462</v>
      </c>
      <c r="D2489" s="155" t="str">
        <f t="shared" si="185"/>
        <v>Maldives</v>
      </c>
      <c r="E2489" s="154" t="s">
        <v>659</v>
      </c>
      <c r="F2489" s="157">
        <v>84</v>
      </c>
      <c r="G2489" s="157" t="s">
        <v>660</v>
      </c>
      <c r="H2489" s="160">
        <v>31.1</v>
      </c>
      <c r="I2489" s="157">
        <v>2013</v>
      </c>
      <c r="J2489" s="157" t="s">
        <v>5</v>
      </c>
    </row>
    <row r="2490" spans="1:10">
      <c r="A2490" s="166" t="str">
        <f t="shared" si="182"/>
        <v>Paraguay, Media</v>
      </c>
      <c r="B2490" s="154" t="str">
        <f t="shared" si="185"/>
        <v>PY</v>
      </c>
      <c r="C2490" s="154" t="str">
        <f t="shared" si="185"/>
        <v>600</v>
      </c>
      <c r="D2490" s="155" t="str">
        <f t="shared" si="185"/>
        <v>Paraguay</v>
      </c>
      <c r="E2490" s="154" t="s">
        <v>659</v>
      </c>
      <c r="F2490" s="157">
        <v>95</v>
      </c>
      <c r="G2490" s="157" t="s">
        <v>660</v>
      </c>
      <c r="H2490" s="160">
        <v>28.78</v>
      </c>
      <c r="I2490" s="157">
        <v>2013</v>
      </c>
      <c r="J2490" s="157" t="s">
        <v>5</v>
      </c>
    </row>
    <row r="2491" spans="1:10">
      <c r="A2491" s="166" t="str">
        <f t="shared" si="182"/>
        <v>Bosnia and Herzegovina, Media</v>
      </c>
      <c r="B2491" s="154" t="str">
        <f t="shared" si="185"/>
        <v>BA</v>
      </c>
      <c r="C2491" s="154" t="str">
        <f t="shared" si="185"/>
        <v>070</v>
      </c>
      <c r="D2491" s="155" t="str">
        <f t="shared" si="185"/>
        <v>Bosnia and Herzegovina</v>
      </c>
      <c r="E2491" s="154" t="s">
        <v>659</v>
      </c>
      <c r="F2491" s="157">
        <v>118</v>
      </c>
      <c r="G2491" s="157" t="s">
        <v>660</v>
      </c>
      <c r="H2491" s="160">
        <v>26.86</v>
      </c>
      <c r="I2491" s="157">
        <v>2013</v>
      </c>
      <c r="J2491" s="157" t="s">
        <v>5</v>
      </c>
    </row>
    <row r="2492" spans="1:10">
      <c r="A2492" s="166" t="str">
        <f t="shared" si="182"/>
        <v>Jordan, Media</v>
      </c>
      <c r="B2492" s="154" t="str">
        <f t="shared" si="185"/>
        <v>JO</v>
      </c>
      <c r="C2492" s="154" t="str">
        <f t="shared" si="185"/>
        <v>400</v>
      </c>
      <c r="D2492" s="155" t="str">
        <f t="shared" si="185"/>
        <v>Jordan</v>
      </c>
      <c r="E2492" s="154" t="s">
        <v>659</v>
      </c>
      <c r="F2492" s="157">
        <v>46</v>
      </c>
      <c r="G2492" s="157" t="s">
        <v>660</v>
      </c>
      <c r="H2492" s="160">
        <v>38.47</v>
      </c>
      <c r="I2492" s="157">
        <v>2013</v>
      </c>
      <c r="J2492" s="157" t="s">
        <v>5</v>
      </c>
    </row>
    <row r="2493" spans="1:10">
      <c r="A2493" s="166" t="str">
        <f t="shared" si="182"/>
        <v>Libya, Media</v>
      </c>
      <c r="B2493" s="154" t="str">
        <f t="shared" ref="B2493:D2508" si="186">B2293</f>
        <v>LY</v>
      </c>
      <c r="C2493" s="154" t="str">
        <f t="shared" si="186"/>
        <v>434</v>
      </c>
      <c r="D2493" s="155" t="str">
        <f t="shared" si="186"/>
        <v>Libya</v>
      </c>
      <c r="E2493" s="154" t="s">
        <v>659</v>
      </c>
      <c r="F2493" s="157">
        <v>49</v>
      </c>
      <c r="G2493" s="157" t="s">
        <v>660</v>
      </c>
      <c r="H2493" s="160">
        <v>37.86</v>
      </c>
      <c r="I2493" s="157">
        <v>2013</v>
      </c>
      <c r="J2493" s="157" t="s">
        <v>5</v>
      </c>
    </row>
    <row r="2494" spans="1:10">
      <c r="A2494" s="166" t="str">
        <f t="shared" si="182"/>
        <v>Cape Verde, Media</v>
      </c>
      <c r="B2494" s="154" t="str">
        <f t="shared" si="186"/>
        <v>CV</v>
      </c>
      <c r="C2494" s="154" t="str">
        <f t="shared" si="186"/>
        <v>132</v>
      </c>
      <c r="D2494" s="155" t="str">
        <f t="shared" si="186"/>
        <v>Cape Verde</v>
      </c>
      <c r="E2494" s="154" t="s">
        <v>659</v>
      </c>
      <c r="F2494" s="157">
        <v>172</v>
      </c>
      <c r="G2494" s="157" t="s">
        <v>660</v>
      </c>
      <c r="H2494" s="160">
        <v>14.33</v>
      </c>
      <c r="I2494" s="157">
        <v>2013</v>
      </c>
      <c r="J2494" s="157" t="s">
        <v>5</v>
      </c>
    </row>
    <row r="2495" spans="1:10">
      <c r="A2495" s="166" t="str">
        <f t="shared" si="182"/>
        <v>Turkey, Media</v>
      </c>
      <c r="B2495" s="154" t="str">
        <f t="shared" si="186"/>
        <v>TR</v>
      </c>
      <c r="C2495" s="154" t="str">
        <f t="shared" si="186"/>
        <v>792</v>
      </c>
      <c r="D2495" s="155" t="str">
        <f t="shared" si="186"/>
        <v>Turkey</v>
      </c>
      <c r="E2495" s="154" t="s">
        <v>659</v>
      </c>
      <c r="F2495" s="157">
        <v>26</v>
      </c>
      <c r="G2495" s="157" t="s">
        <v>660</v>
      </c>
      <c r="H2495" s="160">
        <v>46.56</v>
      </c>
      <c r="I2495" s="157">
        <v>2013</v>
      </c>
      <c r="J2495" s="157" t="s">
        <v>5</v>
      </c>
    </row>
    <row r="2496" spans="1:10">
      <c r="A2496" s="166" t="str">
        <f t="shared" si="182"/>
        <v>Fiji, Media</v>
      </c>
      <c r="B2496" s="154" t="str">
        <f t="shared" si="186"/>
        <v>FJ</v>
      </c>
      <c r="C2496" s="154" t="str">
        <f t="shared" si="186"/>
        <v>242</v>
      </c>
      <c r="D2496" s="155" t="str">
        <f t="shared" si="186"/>
        <v>Fiji</v>
      </c>
      <c r="E2496" s="154" t="s">
        <v>659</v>
      </c>
      <c r="F2496" s="157">
        <v>75</v>
      </c>
      <c r="G2496" s="157" t="s">
        <v>660</v>
      </c>
      <c r="H2496" s="160">
        <v>32.69</v>
      </c>
      <c r="I2496" s="157">
        <v>2013</v>
      </c>
      <c r="J2496" s="157" t="s">
        <v>5</v>
      </c>
    </row>
    <row r="2497" spans="1:10">
      <c r="A2497" s="166" t="str">
        <f t="shared" si="182"/>
        <v>Indonesia, Media</v>
      </c>
      <c r="B2497" s="154" t="str">
        <f t="shared" si="186"/>
        <v>ID</v>
      </c>
      <c r="C2497" s="154" t="str">
        <f t="shared" si="186"/>
        <v>360</v>
      </c>
      <c r="D2497" s="155" t="str">
        <f t="shared" si="186"/>
        <v>Indonesia</v>
      </c>
      <c r="E2497" s="154" t="s">
        <v>659</v>
      </c>
      <c r="F2497" s="157">
        <v>41</v>
      </c>
      <c r="G2497" s="157" t="s">
        <v>660</v>
      </c>
      <c r="H2497" s="160">
        <v>41.05</v>
      </c>
      <c r="I2497" s="157">
        <v>2013</v>
      </c>
      <c r="J2497" s="157" t="s">
        <v>5</v>
      </c>
    </row>
    <row r="2498" spans="1:10">
      <c r="A2498" s="166" t="str">
        <f t="shared" si="182"/>
        <v>Dominican Republic, Media</v>
      </c>
      <c r="B2498" s="154" t="str">
        <f t="shared" si="186"/>
        <v>DO</v>
      </c>
      <c r="C2498" s="154" t="str">
        <f t="shared" si="186"/>
        <v>214</v>
      </c>
      <c r="D2498" s="155" t="str">
        <f t="shared" si="186"/>
        <v>Dominican Republic</v>
      </c>
      <c r="E2498" s="154" t="s">
        <v>659</v>
      </c>
      <c r="F2498" s="157">
        <v>105</v>
      </c>
      <c r="G2498" s="157" t="s">
        <v>660</v>
      </c>
      <c r="H2498" s="160">
        <v>28.34</v>
      </c>
      <c r="I2498" s="157">
        <v>2013</v>
      </c>
      <c r="J2498" s="157" t="s">
        <v>5</v>
      </c>
    </row>
    <row r="2499" spans="1:10">
      <c r="A2499" s="166" t="str">
        <f t="shared" si="182"/>
        <v>China, Media</v>
      </c>
      <c r="B2499" s="154" t="str">
        <f t="shared" si="186"/>
        <v>CN</v>
      </c>
      <c r="C2499" s="154">
        <f t="shared" si="186"/>
        <v>156</v>
      </c>
      <c r="D2499" s="155" t="str">
        <f t="shared" si="186"/>
        <v>China</v>
      </c>
      <c r="E2499" s="154" t="s">
        <v>659</v>
      </c>
      <c r="F2499" s="157">
        <v>7</v>
      </c>
      <c r="G2499" s="157" t="s">
        <v>660</v>
      </c>
      <c r="H2499" s="160">
        <v>73.069999999999993</v>
      </c>
      <c r="I2499" s="157">
        <v>2013</v>
      </c>
      <c r="J2499" s="157" t="s">
        <v>5</v>
      </c>
    </row>
    <row r="2500" spans="1:10">
      <c r="A2500" s="166" t="str">
        <f t="shared" si="182"/>
        <v>Namibia, Media</v>
      </c>
      <c r="B2500" s="154" t="str">
        <f t="shared" si="186"/>
        <v>NA</v>
      </c>
      <c r="C2500" s="154" t="str">
        <f t="shared" si="186"/>
        <v>516</v>
      </c>
      <c r="D2500" s="155" t="str">
        <f t="shared" si="186"/>
        <v>Namibia</v>
      </c>
      <c r="E2500" s="154" t="s">
        <v>659</v>
      </c>
      <c r="F2500" s="157">
        <v>179</v>
      </c>
      <c r="G2500" s="157" t="s">
        <v>660</v>
      </c>
      <c r="H2500" s="160">
        <v>12.5</v>
      </c>
      <c r="I2500" s="157">
        <v>2013</v>
      </c>
      <c r="J2500" s="157" t="s">
        <v>5</v>
      </c>
    </row>
    <row r="2501" spans="1:10">
      <c r="A2501" s="166" t="str">
        <f t="shared" si="182"/>
        <v>Ecuador, Media</v>
      </c>
      <c r="B2501" s="154" t="str">
        <f t="shared" si="186"/>
        <v>EC</v>
      </c>
      <c r="C2501" s="154" t="str">
        <f t="shared" si="186"/>
        <v>218</v>
      </c>
      <c r="D2501" s="155" t="str">
        <f t="shared" si="186"/>
        <v>Ecuador</v>
      </c>
      <c r="E2501" s="154" t="s">
        <v>659</v>
      </c>
      <c r="F2501" s="157">
        <v>60</v>
      </c>
      <c r="G2501" s="157" t="s">
        <v>660</v>
      </c>
      <c r="H2501" s="160">
        <v>34.69</v>
      </c>
      <c r="I2501" s="157">
        <v>2013</v>
      </c>
      <c r="J2501" s="157" t="s">
        <v>5</v>
      </c>
    </row>
    <row r="2502" spans="1:10">
      <c r="A2502" s="166" t="str">
        <f t="shared" ref="A2502:A2565" si="187">D2502&amp;", "&amp;E2502</f>
        <v>Venezuela (Bolivarian Republic of), Media</v>
      </c>
      <c r="B2502" s="154" t="str">
        <f t="shared" si="186"/>
        <v>VE</v>
      </c>
      <c r="C2502" s="154" t="str">
        <f t="shared" si="186"/>
        <v>862</v>
      </c>
      <c r="D2502" s="155" t="str">
        <f t="shared" si="186"/>
        <v>Venezuela (Bolivarian Republic of)</v>
      </c>
      <c r="E2502" s="154" t="s">
        <v>659</v>
      </c>
      <c r="F2502" s="157">
        <v>62</v>
      </c>
      <c r="G2502" s="157" t="s">
        <v>660</v>
      </c>
      <c r="H2502" s="160">
        <v>34.44</v>
      </c>
      <c r="I2502" s="157">
        <v>2013</v>
      </c>
      <c r="J2502" s="157" t="s">
        <v>5</v>
      </c>
    </row>
    <row r="2503" spans="1:10">
      <c r="A2503" s="166" t="str">
        <f t="shared" si="187"/>
        <v>The former Yugoslav Republic of Macedonia, Media</v>
      </c>
      <c r="B2503" s="154" t="str">
        <f t="shared" si="186"/>
        <v>MK</v>
      </c>
      <c r="C2503" s="154" t="str">
        <f t="shared" si="186"/>
        <v>807</v>
      </c>
      <c r="D2503" s="155" t="str">
        <f t="shared" si="186"/>
        <v>The former Yugoslav Republic of Macedonia</v>
      </c>
      <c r="E2503" s="154" t="s">
        <v>659</v>
      </c>
      <c r="F2503" s="157">
        <v>63</v>
      </c>
      <c r="G2503" s="157" t="s">
        <v>660</v>
      </c>
      <c r="H2503" s="160">
        <v>34.270000000000003</v>
      </c>
      <c r="I2503" s="157">
        <v>2013</v>
      </c>
      <c r="J2503" s="157" t="s">
        <v>5</v>
      </c>
    </row>
    <row r="2504" spans="1:10">
      <c r="A2504" s="166" t="str">
        <f t="shared" si="187"/>
        <v>Lebanon, Media</v>
      </c>
      <c r="B2504" s="154" t="str">
        <f t="shared" si="186"/>
        <v>LB</v>
      </c>
      <c r="C2504" s="154" t="str">
        <f t="shared" si="186"/>
        <v>422</v>
      </c>
      <c r="D2504" s="155" t="str">
        <f t="shared" si="186"/>
        <v>Lebanon</v>
      </c>
      <c r="E2504" s="154" t="s">
        <v>659</v>
      </c>
      <c r="F2504" s="157">
        <v>86</v>
      </c>
      <c r="G2504" s="157" t="s">
        <v>660</v>
      </c>
      <c r="H2504" s="160">
        <v>30.15</v>
      </c>
      <c r="I2504" s="157">
        <v>2013</v>
      </c>
      <c r="J2504" s="157" t="s">
        <v>5</v>
      </c>
    </row>
    <row r="2505" spans="1:10">
      <c r="A2505" s="166" t="str">
        <f t="shared" si="187"/>
        <v>Albania, Media</v>
      </c>
      <c r="B2505" s="154" t="str">
        <f t="shared" si="186"/>
        <v>AL</v>
      </c>
      <c r="C2505" s="154" t="str">
        <f t="shared" si="186"/>
        <v>008</v>
      </c>
      <c r="D2505" s="155" t="str">
        <f t="shared" si="186"/>
        <v>Albania</v>
      </c>
      <c r="E2505" s="154" t="s">
        <v>659</v>
      </c>
      <c r="F2505" s="157">
        <v>85</v>
      </c>
      <c r="G2505" s="157" t="s">
        <v>660</v>
      </c>
      <c r="H2505" s="160">
        <v>30.88</v>
      </c>
      <c r="I2505" s="157">
        <v>2013</v>
      </c>
      <c r="J2505" s="157" t="s">
        <v>5</v>
      </c>
    </row>
    <row r="2506" spans="1:10">
      <c r="A2506" s="166" t="str">
        <f t="shared" si="187"/>
        <v>Suriname, Media</v>
      </c>
      <c r="B2506" s="154" t="str">
        <f t="shared" si="186"/>
        <v>SR</v>
      </c>
      <c r="C2506" s="154" t="str">
        <f t="shared" si="186"/>
        <v>740</v>
      </c>
      <c r="D2506" s="155" t="str">
        <f t="shared" si="186"/>
        <v>Suriname</v>
      </c>
      <c r="E2506" s="154" t="s">
        <v>659</v>
      </c>
      <c r="F2506" s="157">
        <v>163</v>
      </c>
      <c r="G2506" s="157" t="s">
        <v>660</v>
      </c>
      <c r="H2506" s="160">
        <v>18.190000000000001</v>
      </c>
      <c r="I2506" s="157">
        <v>2013</v>
      </c>
      <c r="J2506" s="157" t="s">
        <v>5</v>
      </c>
    </row>
    <row r="2507" spans="1:10">
      <c r="A2507" s="166" t="str">
        <f t="shared" si="187"/>
        <v>Russian Federation, Media</v>
      </c>
      <c r="B2507" s="154" t="str">
        <f t="shared" si="186"/>
        <v>RU</v>
      </c>
      <c r="C2507" s="154" t="str">
        <f t="shared" si="186"/>
        <v>643</v>
      </c>
      <c r="D2507" s="155" t="str">
        <f t="shared" si="186"/>
        <v>Russian Federation</v>
      </c>
      <c r="E2507" s="154" t="s">
        <v>659</v>
      </c>
      <c r="F2507" s="157">
        <v>32</v>
      </c>
      <c r="G2507" s="157" t="s">
        <v>660</v>
      </c>
      <c r="H2507" s="160">
        <v>43.42</v>
      </c>
      <c r="I2507" s="157">
        <v>2013</v>
      </c>
      <c r="J2507" s="157" t="s">
        <v>5</v>
      </c>
    </row>
    <row r="2508" spans="1:10">
      <c r="A2508" s="166" t="str">
        <f t="shared" si="187"/>
        <v>Cuba, Media</v>
      </c>
      <c r="B2508" s="154" t="str">
        <f t="shared" si="186"/>
        <v>CU</v>
      </c>
      <c r="C2508" s="154" t="str">
        <f t="shared" si="186"/>
        <v>192</v>
      </c>
      <c r="D2508" s="155" t="str">
        <f t="shared" si="186"/>
        <v>Cuba</v>
      </c>
      <c r="E2508" s="154" t="s">
        <v>659</v>
      </c>
      <c r="F2508" s="157">
        <v>9</v>
      </c>
      <c r="G2508" s="157" t="s">
        <v>660</v>
      </c>
      <c r="H2508" s="160">
        <v>71.64</v>
      </c>
      <c r="I2508" s="157">
        <v>2013</v>
      </c>
      <c r="J2508" s="157" t="s">
        <v>5</v>
      </c>
    </row>
    <row r="2509" spans="1:10">
      <c r="A2509" s="166" t="str">
        <f t="shared" si="187"/>
        <v>Republic of Moldova, Media</v>
      </c>
      <c r="B2509" s="154" t="str">
        <f t="shared" ref="B2509:D2524" si="188">B2309</f>
        <v>MD</v>
      </c>
      <c r="C2509" s="154" t="str">
        <f t="shared" si="188"/>
        <v>498</v>
      </c>
      <c r="D2509" s="155" t="str">
        <f t="shared" si="188"/>
        <v>Republic of Moldova</v>
      </c>
      <c r="E2509" s="154" t="s">
        <v>659</v>
      </c>
      <c r="F2509" s="157">
        <v>130</v>
      </c>
      <c r="G2509" s="157" t="s">
        <v>660</v>
      </c>
      <c r="H2509" s="160">
        <v>26.01</v>
      </c>
      <c r="I2509" s="157">
        <v>2013</v>
      </c>
      <c r="J2509" s="157" t="s">
        <v>5</v>
      </c>
    </row>
    <row r="2510" spans="1:10">
      <c r="A2510" s="166" t="str">
        <f t="shared" si="187"/>
        <v>Tonga, Media</v>
      </c>
      <c r="B2510" s="154" t="str">
        <f t="shared" si="188"/>
        <v>TO</v>
      </c>
      <c r="C2510" s="154" t="str">
        <f t="shared" si="188"/>
        <v>776</v>
      </c>
      <c r="D2510" s="155" t="str">
        <f t="shared" si="188"/>
        <v>Tonga</v>
      </c>
      <c r="E2510" s="154" t="s">
        <v>659</v>
      </c>
      <c r="F2510" s="157">
        <v>120</v>
      </c>
      <c r="G2510" s="157" t="s">
        <v>660</v>
      </c>
      <c r="H2510" s="160">
        <v>26.7</v>
      </c>
      <c r="I2510" s="157">
        <v>2013</v>
      </c>
      <c r="J2510" s="157" t="s">
        <v>5</v>
      </c>
    </row>
    <row r="2511" spans="1:10">
      <c r="A2511" s="166" t="str">
        <f t="shared" si="187"/>
        <v>Botswana, Media</v>
      </c>
      <c r="B2511" s="154" t="str">
        <f t="shared" si="188"/>
        <v>BW</v>
      </c>
      <c r="C2511" s="154" t="str">
        <f t="shared" si="188"/>
        <v>072</v>
      </c>
      <c r="D2511" s="155" t="str">
        <f t="shared" si="188"/>
        <v>Botswana</v>
      </c>
      <c r="E2511" s="154" t="s">
        <v>659</v>
      </c>
      <c r="F2511" s="157">
        <v>145</v>
      </c>
      <c r="G2511" s="157" t="s">
        <v>660</v>
      </c>
      <c r="H2511" s="160">
        <v>22.91</v>
      </c>
      <c r="I2511" s="157">
        <v>2013</v>
      </c>
      <c r="J2511" s="157" t="s">
        <v>5</v>
      </c>
    </row>
    <row r="2512" spans="1:10">
      <c r="A2512" s="166" t="str">
        <f t="shared" si="187"/>
        <v>Samoa, Media</v>
      </c>
      <c r="B2512" s="154" t="str">
        <f t="shared" si="188"/>
        <v>WS</v>
      </c>
      <c r="C2512" s="154" t="str">
        <f t="shared" si="188"/>
        <v>882</v>
      </c>
      <c r="D2512" s="155" t="str">
        <f t="shared" si="188"/>
        <v>Samoa</v>
      </c>
      <c r="E2512" s="154" t="s">
        <v>659</v>
      </c>
      <c r="F2512" s="157">
        <v>138</v>
      </c>
      <c r="G2512" s="157" t="s">
        <v>660</v>
      </c>
      <c r="H2512" s="160">
        <v>23.84</v>
      </c>
      <c r="I2512" s="157">
        <v>2013</v>
      </c>
      <c r="J2512" s="157" t="s">
        <v>5</v>
      </c>
    </row>
    <row r="2513" spans="1:10">
      <c r="A2513" s="166" t="str">
        <f t="shared" si="187"/>
        <v>South Africa, Media</v>
      </c>
      <c r="B2513" s="154" t="str">
        <f t="shared" si="188"/>
        <v>ZA</v>
      </c>
      <c r="C2513" s="154" t="str">
        <f t="shared" si="188"/>
        <v>710</v>
      </c>
      <c r="D2513" s="155" t="str">
        <f t="shared" si="188"/>
        <v>South Africa</v>
      </c>
      <c r="E2513" s="154" t="s">
        <v>659</v>
      </c>
      <c r="F2513" s="157">
        <v>134</v>
      </c>
      <c r="G2513" s="157" t="s">
        <v>660</v>
      </c>
      <c r="H2513" s="160">
        <v>24.56</v>
      </c>
      <c r="I2513" s="157">
        <v>2013</v>
      </c>
      <c r="J2513" s="157" t="s">
        <v>5</v>
      </c>
    </row>
    <row r="2514" spans="1:10">
      <c r="A2514" s="166" t="str">
        <f t="shared" si="187"/>
        <v>Philippines, Media</v>
      </c>
      <c r="B2514" s="154" t="str">
        <f t="shared" si="188"/>
        <v>PH</v>
      </c>
      <c r="C2514" s="154" t="str">
        <f t="shared" si="188"/>
        <v>608</v>
      </c>
      <c r="D2514" s="155" t="str">
        <f t="shared" si="188"/>
        <v>Philippines</v>
      </c>
      <c r="E2514" s="154" t="s">
        <v>659</v>
      </c>
      <c r="F2514" s="157">
        <v>33</v>
      </c>
      <c r="G2514" s="157" t="s">
        <v>660</v>
      </c>
      <c r="H2514" s="160">
        <v>43.11</v>
      </c>
      <c r="I2514" s="157">
        <v>2013</v>
      </c>
      <c r="J2514" s="157" t="s">
        <v>5</v>
      </c>
    </row>
    <row r="2515" spans="1:10">
      <c r="A2515" s="166" t="str">
        <f t="shared" si="187"/>
        <v>Armenia, Media</v>
      </c>
      <c r="B2515" s="154" t="str">
        <f t="shared" si="188"/>
        <v>AM</v>
      </c>
      <c r="C2515" s="154" t="str">
        <f t="shared" si="188"/>
        <v>051</v>
      </c>
      <c r="D2515" s="155" t="str">
        <f t="shared" si="188"/>
        <v>Armenia</v>
      </c>
      <c r="E2515" s="154" t="s">
        <v>659</v>
      </c>
      <c r="F2515" s="157">
        <v>111</v>
      </c>
      <c r="G2515" s="157" t="s">
        <v>660</v>
      </c>
      <c r="H2515" s="160">
        <v>28.04</v>
      </c>
      <c r="I2515" s="157">
        <v>2013</v>
      </c>
      <c r="J2515" s="157" t="s">
        <v>5</v>
      </c>
    </row>
    <row r="2516" spans="1:10">
      <c r="A2516" s="166" t="str">
        <f t="shared" si="187"/>
        <v>Colombia, Media</v>
      </c>
      <c r="B2516" s="154" t="str">
        <f t="shared" si="188"/>
        <v>CO</v>
      </c>
      <c r="C2516" s="154" t="str">
        <f t="shared" si="188"/>
        <v>170</v>
      </c>
      <c r="D2516" s="155" t="str">
        <f t="shared" si="188"/>
        <v>Colombia</v>
      </c>
      <c r="E2516" s="154" t="s">
        <v>659</v>
      </c>
      <c r="F2516" s="157">
        <v>51</v>
      </c>
      <c r="G2516" s="157" t="s">
        <v>660</v>
      </c>
      <c r="H2516" s="160">
        <v>37.479999999999997</v>
      </c>
      <c r="I2516" s="157">
        <v>2013</v>
      </c>
      <c r="J2516" s="157" t="s">
        <v>5</v>
      </c>
    </row>
    <row r="2517" spans="1:10">
      <c r="A2517" s="166" t="str">
        <f t="shared" si="187"/>
        <v>Kazakhstan, Media</v>
      </c>
      <c r="B2517" s="154" t="str">
        <f t="shared" si="188"/>
        <v>KZ</v>
      </c>
      <c r="C2517" s="154" t="str">
        <f t="shared" si="188"/>
        <v>398</v>
      </c>
      <c r="D2517" s="155" t="str">
        <f t="shared" si="188"/>
        <v>Kazakhstan</v>
      </c>
      <c r="E2517" s="154" t="s">
        <v>659</v>
      </c>
      <c r="F2517" s="157">
        <v>20</v>
      </c>
      <c r="G2517" s="157" t="s">
        <v>660</v>
      </c>
      <c r="H2517" s="160">
        <v>55.08</v>
      </c>
      <c r="I2517" s="157">
        <v>2013</v>
      </c>
      <c r="J2517" s="157" t="s">
        <v>5</v>
      </c>
    </row>
    <row r="2518" spans="1:10">
      <c r="A2518" s="166" t="str">
        <f t="shared" si="187"/>
        <v>Ukraine, Media</v>
      </c>
      <c r="B2518" s="154" t="str">
        <f t="shared" si="188"/>
        <v>UA</v>
      </c>
      <c r="C2518" s="154" t="str">
        <f t="shared" si="188"/>
        <v>804</v>
      </c>
      <c r="D2518" s="155" t="str">
        <f t="shared" si="188"/>
        <v>Ukraine</v>
      </c>
      <c r="E2518" s="154" t="s">
        <v>659</v>
      </c>
      <c r="F2518" s="157">
        <v>54</v>
      </c>
      <c r="G2518" s="157" t="s">
        <v>660</v>
      </c>
      <c r="H2518" s="160">
        <v>36.79</v>
      </c>
      <c r="I2518" s="157">
        <v>2013</v>
      </c>
      <c r="J2518" s="157" t="s">
        <v>5</v>
      </c>
    </row>
    <row r="2519" spans="1:10">
      <c r="A2519" s="166" t="str">
        <f t="shared" si="187"/>
        <v>Peru, Media</v>
      </c>
      <c r="B2519" s="154" t="str">
        <f t="shared" si="188"/>
        <v>PE</v>
      </c>
      <c r="C2519" s="154" t="str">
        <f t="shared" si="188"/>
        <v>604</v>
      </c>
      <c r="D2519" s="155" t="str">
        <f t="shared" si="188"/>
        <v>Peru</v>
      </c>
      <c r="E2519" s="154" t="s">
        <v>659</v>
      </c>
      <c r="F2519" s="157">
        <v>81</v>
      </c>
      <c r="G2519" s="157" t="s">
        <v>660</v>
      </c>
      <c r="H2519" s="160">
        <v>31.87</v>
      </c>
      <c r="I2519" s="157">
        <v>2013</v>
      </c>
      <c r="J2519" s="157" t="s">
        <v>5</v>
      </c>
    </row>
    <row r="2520" spans="1:10">
      <c r="A2520" s="166" t="str">
        <f t="shared" si="187"/>
        <v>Jamaica, Media</v>
      </c>
      <c r="B2520" s="154" t="str">
        <f t="shared" si="188"/>
        <v>JM</v>
      </c>
      <c r="C2520" s="154" t="str">
        <f t="shared" si="188"/>
        <v>388</v>
      </c>
      <c r="D2520" s="155" t="str">
        <f t="shared" si="188"/>
        <v>Jamaica</v>
      </c>
      <c r="E2520" s="154" t="s">
        <v>659</v>
      </c>
      <c r="F2520" s="157">
        <v>186</v>
      </c>
      <c r="G2520" s="157" t="s">
        <v>660</v>
      </c>
      <c r="H2520" s="160">
        <v>9.8800000000000008</v>
      </c>
      <c r="I2520" s="157">
        <v>2013</v>
      </c>
      <c r="J2520" s="157" t="s">
        <v>5</v>
      </c>
    </row>
    <row r="2521" spans="1:10">
      <c r="A2521" s="166" t="str">
        <f t="shared" si="187"/>
        <v>Georgia, Media</v>
      </c>
      <c r="B2521" s="154" t="str">
        <f t="shared" si="188"/>
        <v>GE</v>
      </c>
      <c r="C2521" s="154" t="str">
        <f t="shared" si="188"/>
        <v>268</v>
      </c>
      <c r="D2521" s="155" t="str">
        <f t="shared" si="188"/>
        <v>Georgia</v>
      </c>
      <c r="E2521" s="154" t="s">
        <v>659</v>
      </c>
      <c r="F2521" s="157">
        <v>87</v>
      </c>
      <c r="G2521" s="157" t="s">
        <v>660</v>
      </c>
      <c r="H2521" s="160">
        <v>30.09</v>
      </c>
      <c r="I2521" s="157">
        <v>2013</v>
      </c>
      <c r="J2521" s="157" t="s">
        <v>5</v>
      </c>
    </row>
    <row r="2522" spans="1:10">
      <c r="A2522" s="166" t="str">
        <f t="shared" si="187"/>
        <v>Sri Lanka, Media</v>
      </c>
      <c r="B2522" s="154" t="str">
        <f t="shared" si="188"/>
        <v>LK</v>
      </c>
      <c r="C2522" s="154" t="str">
        <f t="shared" si="188"/>
        <v>144</v>
      </c>
      <c r="D2522" s="155" t="str">
        <f t="shared" si="188"/>
        <v>Sri Lanka</v>
      </c>
      <c r="E2522" s="154" t="s">
        <v>659</v>
      </c>
      <c r="F2522" s="157">
        <v>18</v>
      </c>
      <c r="G2522" s="157" t="s">
        <v>660</v>
      </c>
      <c r="H2522" s="160">
        <v>56.59</v>
      </c>
      <c r="I2522" s="157">
        <v>2013</v>
      </c>
      <c r="J2522" s="157" t="s">
        <v>5</v>
      </c>
    </row>
    <row r="2523" spans="1:10">
      <c r="A2523" s="166" t="str">
        <f t="shared" si="187"/>
        <v>Mexico, Media</v>
      </c>
      <c r="B2523" s="154" t="str">
        <f t="shared" si="188"/>
        <v>MX</v>
      </c>
      <c r="C2523" s="154" t="str">
        <f t="shared" si="188"/>
        <v>484</v>
      </c>
      <c r="D2523" s="155" t="str">
        <f t="shared" si="188"/>
        <v>Mexico</v>
      </c>
      <c r="E2523" s="154" t="s">
        <v>659</v>
      </c>
      <c r="F2523" s="157">
        <v>27</v>
      </c>
      <c r="G2523" s="157" t="s">
        <v>660</v>
      </c>
      <c r="H2523" s="160">
        <v>45.3</v>
      </c>
      <c r="I2523" s="157">
        <v>2013</v>
      </c>
      <c r="J2523" s="157" t="s">
        <v>5</v>
      </c>
    </row>
    <row r="2524" spans="1:10">
      <c r="A2524" s="166" t="str">
        <f t="shared" si="187"/>
        <v>Saint Vincent and the Grenadines, Media</v>
      </c>
      <c r="B2524" s="154" t="str">
        <f t="shared" si="188"/>
        <v>VC</v>
      </c>
      <c r="C2524" s="154" t="str">
        <f t="shared" si="188"/>
        <v>670</v>
      </c>
      <c r="D2524" s="155" t="str">
        <f t="shared" si="188"/>
        <v>Saint Vincent and the Grenadines</v>
      </c>
      <c r="E2524" s="154" t="s">
        <v>659</v>
      </c>
      <c r="F2524" s="157">
        <v>155</v>
      </c>
      <c r="G2524" s="157" t="s">
        <v>660</v>
      </c>
      <c r="H2524" s="160">
        <v>19.72</v>
      </c>
      <c r="I2524" s="157">
        <v>2013</v>
      </c>
      <c r="J2524" s="157" t="s">
        <v>5</v>
      </c>
    </row>
    <row r="2525" spans="1:10">
      <c r="A2525" s="166" t="str">
        <f t="shared" si="187"/>
        <v>Grenada, Media</v>
      </c>
      <c r="B2525" s="154" t="str">
        <f t="shared" ref="B2525:D2540" si="189">B2325</f>
        <v>GD</v>
      </c>
      <c r="C2525" s="154" t="str">
        <f t="shared" si="189"/>
        <v>308</v>
      </c>
      <c r="D2525" s="155" t="str">
        <f t="shared" si="189"/>
        <v>Grenada</v>
      </c>
      <c r="E2525" s="154" t="s">
        <v>659</v>
      </c>
      <c r="F2525" s="157">
        <v>155</v>
      </c>
      <c r="G2525" s="157" t="s">
        <v>660</v>
      </c>
      <c r="H2525" s="160">
        <v>19.72</v>
      </c>
      <c r="I2525" s="157">
        <v>2013</v>
      </c>
      <c r="J2525" s="157" t="s">
        <v>5</v>
      </c>
    </row>
    <row r="2526" spans="1:10">
      <c r="A2526" s="166" t="str">
        <f t="shared" si="187"/>
        <v>Belarus, Media</v>
      </c>
      <c r="B2526" s="154" t="str">
        <f t="shared" si="189"/>
        <v>BY</v>
      </c>
      <c r="C2526" s="154" t="str">
        <f t="shared" si="189"/>
        <v>112</v>
      </c>
      <c r="D2526" s="155" t="str">
        <f t="shared" si="189"/>
        <v>Belarus</v>
      </c>
      <c r="E2526" s="154" t="s">
        <v>659</v>
      </c>
      <c r="F2526" s="157">
        <v>23</v>
      </c>
      <c r="G2526" s="157" t="s">
        <v>660</v>
      </c>
      <c r="H2526" s="160">
        <v>48.35</v>
      </c>
      <c r="I2526" s="157">
        <v>2013</v>
      </c>
      <c r="J2526" s="157" t="s">
        <v>5</v>
      </c>
    </row>
    <row r="2527" spans="1:10">
      <c r="A2527" s="166" t="str">
        <f t="shared" si="187"/>
        <v>Seychelles, Media</v>
      </c>
      <c r="B2527" s="154" t="str">
        <f t="shared" si="189"/>
        <v>SC</v>
      </c>
      <c r="C2527" s="154" t="str">
        <f t="shared" si="189"/>
        <v>690</v>
      </c>
      <c r="D2527" s="155" t="str">
        <f t="shared" si="189"/>
        <v>Seychelles</v>
      </c>
      <c r="E2527" s="154" t="s">
        <v>659</v>
      </c>
      <c r="F2527" s="157">
        <v>93</v>
      </c>
      <c r="G2527" s="157" t="s">
        <v>660</v>
      </c>
      <c r="H2527" s="160">
        <v>29.19</v>
      </c>
      <c r="I2527" s="157">
        <v>2013</v>
      </c>
      <c r="J2527" s="157" t="s">
        <v>5</v>
      </c>
    </row>
    <row r="2528" spans="1:10">
      <c r="A2528" s="166" t="str">
        <f t="shared" si="187"/>
        <v>Serbia, Media</v>
      </c>
      <c r="B2528" s="154" t="str">
        <f t="shared" si="189"/>
        <v>RS</v>
      </c>
      <c r="C2528" s="154" t="str">
        <f t="shared" si="189"/>
        <v>688</v>
      </c>
      <c r="D2528" s="155" t="str">
        <f t="shared" si="189"/>
        <v>Serbia</v>
      </c>
      <c r="E2528" s="154" t="s">
        <v>659</v>
      </c>
      <c r="F2528" s="157">
        <v>123</v>
      </c>
      <c r="G2528" s="157" t="s">
        <v>660</v>
      </c>
      <c r="H2528" s="160">
        <v>26.59</v>
      </c>
      <c r="I2528" s="157">
        <v>2013</v>
      </c>
      <c r="J2528" s="157" t="s">
        <v>5</v>
      </c>
    </row>
    <row r="2529" spans="1:10">
      <c r="A2529" s="166" t="str">
        <f t="shared" si="187"/>
        <v>Saudi Arabia, Media</v>
      </c>
      <c r="B2529" s="154" t="str">
        <f t="shared" si="189"/>
        <v>SA</v>
      </c>
      <c r="C2529" s="154" t="str">
        <f t="shared" si="189"/>
        <v>682</v>
      </c>
      <c r="D2529" s="155" t="str">
        <f t="shared" si="189"/>
        <v>Saudi Arabia</v>
      </c>
      <c r="E2529" s="154" t="s">
        <v>659</v>
      </c>
      <c r="F2529" s="157">
        <v>17</v>
      </c>
      <c r="G2529" s="157" t="s">
        <v>660</v>
      </c>
      <c r="H2529" s="160">
        <v>56.88</v>
      </c>
      <c r="I2529" s="157">
        <v>2013</v>
      </c>
      <c r="J2529" s="157" t="s">
        <v>5</v>
      </c>
    </row>
    <row r="2530" spans="1:10">
      <c r="A2530" s="166" t="str">
        <f t="shared" si="187"/>
        <v>Oman, Media</v>
      </c>
      <c r="B2530" s="154" t="str">
        <f t="shared" si="189"/>
        <v>OM</v>
      </c>
      <c r="C2530" s="154" t="str">
        <f t="shared" si="189"/>
        <v>512</v>
      </c>
      <c r="D2530" s="155" t="str">
        <f t="shared" si="189"/>
        <v>Oman</v>
      </c>
      <c r="E2530" s="154" t="s">
        <v>659</v>
      </c>
      <c r="F2530" s="157">
        <v>39</v>
      </c>
      <c r="G2530" s="157" t="s">
        <v>660</v>
      </c>
      <c r="H2530" s="160">
        <v>41.51</v>
      </c>
      <c r="I2530" s="157">
        <v>2013</v>
      </c>
      <c r="J2530" s="157" t="s">
        <v>5</v>
      </c>
    </row>
    <row r="2531" spans="1:10">
      <c r="A2531" s="166" t="str">
        <f t="shared" si="187"/>
        <v>Saint Lucia, Media</v>
      </c>
      <c r="B2531" s="154" t="str">
        <f t="shared" si="189"/>
        <v>LC</v>
      </c>
      <c r="C2531" s="154" t="str">
        <f t="shared" si="189"/>
        <v>662</v>
      </c>
      <c r="D2531" s="155" t="str">
        <f t="shared" si="189"/>
        <v>Saint Lucia</v>
      </c>
      <c r="E2531" s="154" t="s">
        <v>659</v>
      </c>
      <c r="F2531" s="157">
        <v>155</v>
      </c>
      <c r="G2531" s="157" t="s">
        <v>660</v>
      </c>
      <c r="H2531" s="160">
        <v>19.72</v>
      </c>
      <c r="I2531" s="157">
        <v>2013</v>
      </c>
      <c r="J2531" s="157" t="s">
        <v>5</v>
      </c>
    </row>
    <row r="2532" spans="1:10">
      <c r="A2532" s="166" t="str">
        <f t="shared" si="187"/>
        <v>Dominica, Media</v>
      </c>
      <c r="B2532" s="154" t="str">
        <f t="shared" si="189"/>
        <v>DM</v>
      </c>
      <c r="C2532" s="154" t="str">
        <f t="shared" si="189"/>
        <v>212</v>
      </c>
      <c r="D2532" s="155" t="str">
        <f t="shared" si="189"/>
        <v>Dominica</v>
      </c>
      <c r="E2532" s="154" t="s">
        <v>659</v>
      </c>
      <c r="F2532" s="157">
        <v>155</v>
      </c>
      <c r="G2532" s="157" t="s">
        <v>660</v>
      </c>
      <c r="H2532" s="160">
        <v>19.72</v>
      </c>
      <c r="I2532" s="157">
        <v>2013</v>
      </c>
      <c r="J2532" s="157" t="s">
        <v>5</v>
      </c>
    </row>
    <row r="2533" spans="1:10">
      <c r="A2533" s="166" t="str">
        <f t="shared" si="187"/>
        <v>Montenegro, Media</v>
      </c>
      <c r="B2533" s="154" t="str">
        <f t="shared" si="189"/>
        <v>ME</v>
      </c>
      <c r="C2533" s="154" t="str">
        <f t="shared" si="189"/>
        <v>499</v>
      </c>
      <c r="D2533" s="155" t="str">
        <f t="shared" si="189"/>
        <v>Montenegro</v>
      </c>
      <c r="E2533" s="154" t="s">
        <v>659</v>
      </c>
      <c r="F2533" s="157">
        <v>69</v>
      </c>
      <c r="G2533" s="157" t="s">
        <v>660</v>
      </c>
      <c r="H2533" s="160">
        <v>32.97</v>
      </c>
      <c r="I2533" s="157">
        <v>2013</v>
      </c>
      <c r="J2533" s="157" t="s">
        <v>5</v>
      </c>
    </row>
    <row r="2534" spans="1:10">
      <c r="A2534" s="166" t="str">
        <f t="shared" si="187"/>
        <v>Brazil, Media</v>
      </c>
      <c r="B2534" s="154" t="str">
        <f t="shared" si="189"/>
        <v>BR</v>
      </c>
      <c r="C2534" s="154" t="str">
        <f t="shared" si="189"/>
        <v>076</v>
      </c>
      <c r="D2534" s="155" t="str">
        <f t="shared" si="189"/>
        <v>Brazil</v>
      </c>
      <c r="E2534" s="154" t="s">
        <v>659</v>
      </c>
      <c r="F2534" s="157">
        <v>74</v>
      </c>
      <c r="G2534" s="157" t="s">
        <v>660</v>
      </c>
      <c r="H2534" s="160">
        <v>32.75</v>
      </c>
      <c r="I2534" s="157">
        <v>2013</v>
      </c>
      <c r="J2534" s="157" t="s">
        <v>5</v>
      </c>
    </row>
    <row r="2535" spans="1:10">
      <c r="A2535" s="166" t="str">
        <f t="shared" si="187"/>
        <v>Panama, Media</v>
      </c>
      <c r="B2535" s="154" t="str">
        <f t="shared" si="189"/>
        <v>PA</v>
      </c>
      <c r="C2535" s="154" t="str">
        <f t="shared" si="189"/>
        <v>591</v>
      </c>
      <c r="D2535" s="155" t="str">
        <f t="shared" si="189"/>
        <v>Panama</v>
      </c>
      <c r="E2535" s="154" t="s">
        <v>659</v>
      </c>
      <c r="F2535" s="157">
        <v>71</v>
      </c>
      <c r="G2535" s="157" t="s">
        <v>660</v>
      </c>
      <c r="H2535" s="160">
        <v>32.950000000000003</v>
      </c>
      <c r="I2535" s="157">
        <v>2013</v>
      </c>
      <c r="J2535" s="157" t="s">
        <v>5</v>
      </c>
    </row>
    <row r="2536" spans="1:10">
      <c r="A2536" s="166" t="str">
        <f t="shared" si="187"/>
        <v>Argentina, Media</v>
      </c>
      <c r="B2536" s="154" t="str">
        <f t="shared" si="189"/>
        <v>AR</v>
      </c>
      <c r="C2536" s="154" t="str">
        <f t="shared" si="189"/>
        <v>032</v>
      </c>
      <c r="D2536" s="155" t="str">
        <f t="shared" si="189"/>
        <v>Argentina</v>
      </c>
      <c r="E2536" s="154" t="s">
        <v>659</v>
      </c>
      <c r="F2536" s="157">
        <v>131</v>
      </c>
      <c r="G2536" s="157" t="s">
        <v>660</v>
      </c>
      <c r="H2536" s="160">
        <v>25.67</v>
      </c>
      <c r="I2536" s="157">
        <v>2013</v>
      </c>
      <c r="J2536" s="157" t="s">
        <v>5</v>
      </c>
    </row>
    <row r="2537" spans="1:10">
      <c r="A2537" s="166" t="str">
        <f t="shared" si="187"/>
        <v>Romania, Media</v>
      </c>
      <c r="B2537" s="154" t="str">
        <f t="shared" si="189"/>
        <v>RO</v>
      </c>
      <c r="C2537" s="154" t="str">
        <f t="shared" si="189"/>
        <v>642</v>
      </c>
      <c r="D2537" s="155" t="str">
        <f t="shared" si="189"/>
        <v>Romania</v>
      </c>
      <c r="E2537" s="154" t="s">
        <v>659</v>
      </c>
      <c r="F2537" s="157">
        <v>143</v>
      </c>
      <c r="G2537" s="157" t="s">
        <v>660</v>
      </c>
      <c r="H2537" s="160">
        <v>23.05</v>
      </c>
      <c r="I2537" s="157">
        <v>2013</v>
      </c>
      <c r="J2537" s="157" t="s">
        <v>5</v>
      </c>
    </row>
    <row r="2538" spans="1:10">
      <c r="A2538" s="166" t="str">
        <f t="shared" si="187"/>
        <v>Bahrain, Media</v>
      </c>
      <c r="B2538" s="154" t="str">
        <f t="shared" si="189"/>
        <v>BH</v>
      </c>
      <c r="C2538" s="154" t="str">
        <f t="shared" si="189"/>
        <v>048</v>
      </c>
      <c r="D2538" s="155" t="str">
        <f t="shared" si="189"/>
        <v>Bahrain</v>
      </c>
      <c r="E2538" s="154" t="s">
        <v>659</v>
      </c>
      <c r="F2538" s="157">
        <v>15</v>
      </c>
      <c r="G2538" s="157" t="s">
        <v>660</v>
      </c>
      <c r="H2538" s="160">
        <v>62.75</v>
      </c>
      <c r="I2538" s="157">
        <v>2013</v>
      </c>
      <c r="J2538" s="157" t="s">
        <v>5</v>
      </c>
    </row>
    <row r="2539" spans="1:10">
      <c r="A2539" s="166" t="str">
        <f t="shared" si="187"/>
        <v>Palau, Media</v>
      </c>
      <c r="B2539" s="154" t="str">
        <f t="shared" si="189"/>
        <v>PW</v>
      </c>
      <c r="C2539" s="154" t="str">
        <f t="shared" si="189"/>
        <v>585</v>
      </c>
      <c r="D2539" s="155" t="str">
        <f t="shared" si="189"/>
        <v>Palau</v>
      </c>
      <c r="E2539" s="154" t="s">
        <v>659</v>
      </c>
      <c r="F2539" s="157">
        <v>115</v>
      </c>
      <c r="G2539" s="157" t="s">
        <v>660</v>
      </c>
      <c r="H2539" s="160">
        <v>27.59</v>
      </c>
      <c r="I2539" s="157">
        <v>2013</v>
      </c>
      <c r="J2539" s="157" t="s">
        <v>6</v>
      </c>
    </row>
    <row r="2540" spans="1:10">
      <c r="A2540" s="166" t="str">
        <f t="shared" si="187"/>
        <v>Saint Kitts and Nevis, Media</v>
      </c>
      <c r="B2540" s="154" t="str">
        <f t="shared" si="189"/>
        <v>KN</v>
      </c>
      <c r="C2540" s="154" t="str">
        <f t="shared" si="189"/>
        <v>659</v>
      </c>
      <c r="D2540" s="155" t="str">
        <f t="shared" si="189"/>
        <v>Saint Kitts and Nevis</v>
      </c>
      <c r="E2540" s="154" t="s">
        <v>659</v>
      </c>
      <c r="F2540" s="157">
        <v>155</v>
      </c>
      <c r="G2540" s="157" t="s">
        <v>660</v>
      </c>
      <c r="H2540" s="160">
        <v>19.72</v>
      </c>
      <c r="I2540" s="157">
        <v>2013</v>
      </c>
      <c r="J2540" s="157" t="s">
        <v>5</v>
      </c>
    </row>
    <row r="2541" spans="1:10">
      <c r="A2541" s="166" t="str">
        <f t="shared" si="187"/>
        <v>Antigua and Barbuda, Media</v>
      </c>
      <c r="B2541" s="154" t="str">
        <f t="shared" ref="B2541:D2556" si="190">B2341</f>
        <v>AG</v>
      </c>
      <c r="C2541" s="154" t="str">
        <f t="shared" si="190"/>
        <v>028</v>
      </c>
      <c r="D2541" s="155" t="str">
        <f t="shared" si="190"/>
        <v>Antigua and Barbuda</v>
      </c>
      <c r="E2541" s="154" t="s">
        <v>659</v>
      </c>
      <c r="F2541" s="157">
        <v>155</v>
      </c>
      <c r="G2541" s="157" t="s">
        <v>660</v>
      </c>
      <c r="H2541" s="160">
        <v>19.72</v>
      </c>
      <c r="I2541" s="157">
        <v>2013</v>
      </c>
      <c r="J2541" s="157" t="s">
        <v>5</v>
      </c>
    </row>
    <row r="2542" spans="1:10">
      <c r="A2542" s="166" t="str">
        <f t="shared" si="187"/>
        <v>Croatia, Media</v>
      </c>
      <c r="B2542" s="154" t="str">
        <f t="shared" si="190"/>
        <v>HR</v>
      </c>
      <c r="C2542" s="154" t="str">
        <f t="shared" si="190"/>
        <v>191</v>
      </c>
      <c r="D2542" s="155" t="str">
        <f t="shared" si="190"/>
        <v>Croatia</v>
      </c>
      <c r="E2542" s="154" t="s">
        <v>659</v>
      </c>
      <c r="F2542" s="157">
        <v>121</v>
      </c>
      <c r="G2542" s="157" t="s">
        <v>660</v>
      </c>
      <c r="H2542" s="160">
        <v>26.61</v>
      </c>
      <c r="I2542" s="157">
        <v>2013</v>
      </c>
      <c r="J2542" s="157" t="s">
        <v>5</v>
      </c>
    </row>
    <row r="2543" spans="1:10">
      <c r="A2543" s="166" t="str">
        <f t="shared" si="187"/>
        <v>Mauritius, Media</v>
      </c>
      <c r="B2543" s="154" t="str">
        <f t="shared" si="190"/>
        <v>MU</v>
      </c>
      <c r="C2543" s="154" t="str">
        <f t="shared" si="190"/>
        <v>480</v>
      </c>
      <c r="D2543" s="155" t="str">
        <f t="shared" si="190"/>
        <v>Mauritius</v>
      </c>
      <c r="E2543" s="154" t="s">
        <v>659</v>
      </c>
      <c r="F2543" s="157">
        <v>124</v>
      </c>
      <c r="G2543" s="157" t="s">
        <v>660</v>
      </c>
      <c r="H2543" s="160">
        <v>26.47</v>
      </c>
      <c r="I2543" s="157">
        <v>2013</v>
      </c>
      <c r="J2543" s="157" t="s">
        <v>5</v>
      </c>
    </row>
    <row r="2544" spans="1:10">
      <c r="A2544" s="166" t="str">
        <f t="shared" si="187"/>
        <v>Thailand, Media</v>
      </c>
      <c r="B2544" s="154" t="str">
        <f t="shared" si="190"/>
        <v>TH</v>
      </c>
      <c r="C2544" s="154" t="str">
        <f t="shared" si="190"/>
        <v>764</v>
      </c>
      <c r="D2544" s="155" t="str">
        <f t="shared" si="190"/>
        <v>Thailand</v>
      </c>
      <c r="E2544" s="154" t="s">
        <v>659</v>
      </c>
      <c r="F2544" s="157">
        <v>45</v>
      </c>
      <c r="G2544" s="157" t="s">
        <v>660</v>
      </c>
      <c r="H2544" s="160">
        <v>38.6</v>
      </c>
      <c r="I2544" s="157">
        <v>2013</v>
      </c>
      <c r="J2544" s="157" t="s">
        <v>5</v>
      </c>
    </row>
    <row r="2545" spans="1:10">
      <c r="A2545" s="166" t="str">
        <f t="shared" si="187"/>
        <v>Bulgaria, Media</v>
      </c>
      <c r="B2545" s="154" t="str">
        <f t="shared" si="190"/>
        <v>BG</v>
      </c>
      <c r="C2545" s="154" t="str">
        <f t="shared" si="190"/>
        <v>100</v>
      </c>
      <c r="D2545" s="155" t="str">
        <f t="shared" si="190"/>
        <v>Bulgaria</v>
      </c>
      <c r="E2545" s="154" t="s">
        <v>659</v>
      </c>
      <c r="F2545" s="157">
        <v>99</v>
      </c>
      <c r="G2545" s="157" t="s">
        <v>660</v>
      </c>
      <c r="H2545" s="160">
        <v>28.58</v>
      </c>
      <c r="I2545" s="157">
        <v>2013</v>
      </c>
      <c r="J2545" s="157" t="s">
        <v>5</v>
      </c>
    </row>
    <row r="2546" spans="1:10">
      <c r="A2546" s="166" t="str">
        <f t="shared" si="187"/>
        <v>Trinidad and Tobago, Media</v>
      </c>
      <c r="B2546" s="154" t="str">
        <f t="shared" si="190"/>
        <v>TT</v>
      </c>
      <c r="C2546" s="154" t="str">
        <f t="shared" si="190"/>
        <v>780</v>
      </c>
      <c r="D2546" s="155" t="str">
        <f t="shared" si="190"/>
        <v>Trinidad and Tobago</v>
      </c>
      <c r="E2546" s="154" t="s">
        <v>659</v>
      </c>
      <c r="F2546" s="157">
        <v>141</v>
      </c>
      <c r="G2546" s="157" t="s">
        <v>660</v>
      </c>
      <c r="H2546" s="160">
        <v>23.12</v>
      </c>
      <c r="I2546" s="157">
        <v>2013</v>
      </c>
      <c r="J2546" s="157" t="s">
        <v>5</v>
      </c>
    </row>
    <row r="2547" spans="1:10">
      <c r="A2547" s="166" t="str">
        <f t="shared" si="187"/>
        <v>Lithuania, Media</v>
      </c>
      <c r="B2547" s="154" t="str">
        <f t="shared" si="190"/>
        <v>LT</v>
      </c>
      <c r="C2547" s="154" t="str">
        <f t="shared" si="190"/>
        <v>440</v>
      </c>
      <c r="D2547" s="155" t="str">
        <f t="shared" si="190"/>
        <v>Lithuania</v>
      </c>
      <c r="E2547" s="154" t="s">
        <v>659</v>
      </c>
      <c r="F2547" s="157">
        <v>161</v>
      </c>
      <c r="G2547" s="157" t="s">
        <v>660</v>
      </c>
      <c r="H2547" s="160">
        <v>18.239999999999998</v>
      </c>
      <c r="I2547" s="157">
        <v>2013</v>
      </c>
      <c r="J2547" s="157" t="s">
        <v>5</v>
      </c>
    </row>
    <row r="2548" spans="1:10">
      <c r="A2548" s="166" t="str">
        <f t="shared" si="187"/>
        <v>Kuwait, Media</v>
      </c>
      <c r="B2548" s="154" t="str">
        <f t="shared" si="190"/>
        <v>KW</v>
      </c>
      <c r="C2548" s="154" t="str">
        <f t="shared" si="190"/>
        <v>414</v>
      </c>
      <c r="D2548" s="155" t="str">
        <f t="shared" si="190"/>
        <v>Kuwait</v>
      </c>
      <c r="E2548" s="154" t="s">
        <v>659</v>
      </c>
      <c r="F2548" s="157">
        <v>108</v>
      </c>
      <c r="G2548" s="157" t="s">
        <v>660</v>
      </c>
      <c r="H2548" s="160">
        <v>28.28</v>
      </c>
      <c r="I2548" s="157">
        <v>2013</v>
      </c>
      <c r="J2548" s="157" t="s">
        <v>5</v>
      </c>
    </row>
    <row r="2549" spans="1:10">
      <c r="A2549" s="166" t="str">
        <f t="shared" si="187"/>
        <v>Barbados, Media</v>
      </c>
      <c r="B2549" s="154" t="str">
        <f t="shared" si="190"/>
        <v>BB</v>
      </c>
      <c r="C2549" s="154" t="str">
        <f t="shared" si="190"/>
        <v>052</v>
      </c>
      <c r="D2549" s="155" t="str">
        <f t="shared" si="190"/>
        <v>Barbados</v>
      </c>
      <c r="E2549" s="154" t="s">
        <v>659</v>
      </c>
      <c r="F2549" s="157">
        <v>132</v>
      </c>
      <c r="G2549" s="157" t="s">
        <v>660</v>
      </c>
      <c r="H2549" s="160">
        <v>25.64</v>
      </c>
      <c r="I2549" s="157">
        <v>2013</v>
      </c>
      <c r="J2549" s="157" t="s">
        <v>6</v>
      </c>
    </row>
    <row r="2550" spans="1:10">
      <c r="A2550" s="166" t="str">
        <f t="shared" si="187"/>
        <v>Bahamas, Media</v>
      </c>
      <c r="B2550" s="154" t="str">
        <f t="shared" si="190"/>
        <v>BS</v>
      </c>
      <c r="C2550" s="154" t="str">
        <f t="shared" si="190"/>
        <v>044</v>
      </c>
      <c r="D2550" s="155" t="str">
        <f t="shared" si="190"/>
        <v>Bahamas</v>
      </c>
      <c r="E2550" s="154" t="s">
        <v>659</v>
      </c>
      <c r="F2550" s="157">
        <v>148</v>
      </c>
      <c r="G2550" s="157" t="s">
        <v>660</v>
      </c>
      <c r="H2550" s="160">
        <v>21.86</v>
      </c>
      <c r="I2550" s="157">
        <v>2013</v>
      </c>
      <c r="J2550" s="157" t="s">
        <v>6</v>
      </c>
    </row>
    <row r="2551" spans="1:10">
      <c r="A2551" s="166" t="str">
        <f t="shared" si="187"/>
        <v>Costa Rica, Media</v>
      </c>
      <c r="B2551" s="154" t="str">
        <f t="shared" si="190"/>
        <v>CR</v>
      </c>
      <c r="C2551" s="154" t="str">
        <f t="shared" si="190"/>
        <v>188</v>
      </c>
      <c r="D2551" s="155" t="str">
        <f t="shared" si="190"/>
        <v>Costa Rica</v>
      </c>
      <c r="E2551" s="154" t="s">
        <v>659</v>
      </c>
      <c r="F2551" s="157">
        <v>180</v>
      </c>
      <c r="G2551" s="157" t="s">
        <v>660</v>
      </c>
      <c r="H2551" s="160">
        <v>12.08</v>
      </c>
      <c r="I2551" s="157">
        <v>2013</v>
      </c>
      <c r="J2551" s="157" t="s">
        <v>5</v>
      </c>
    </row>
    <row r="2552" spans="1:10">
      <c r="A2552" s="166" t="str">
        <f t="shared" si="187"/>
        <v>Malaysia, Media</v>
      </c>
      <c r="B2552" s="154" t="str">
        <f t="shared" si="190"/>
        <v>MY</v>
      </c>
      <c r="C2552" s="154" t="str">
        <f t="shared" si="190"/>
        <v>458</v>
      </c>
      <c r="D2552" s="155" t="str">
        <f t="shared" si="190"/>
        <v>Malaysia</v>
      </c>
      <c r="E2552" s="154" t="s">
        <v>659</v>
      </c>
      <c r="F2552" s="157">
        <v>35</v>
      </c>
      <c r="G2552" s="157" t="s">
        <v>660</v>
      </c>
      <c r="H2552" s="160">
        <v>42.73</v>
      </c>
      <c r="I2552" s="157">
        <v>2013</v>
      </c>
      <c r="J2552" s="157" t="s">
        <v>5</v>
      </c>
    </row>
    <row r="2553" spans="1:10">
      <c r="A2553" s="166" t="str">
        <f t="shared" si="187"/>
        <v>Brunei Darussalam, Media</v>
      </c>
      <c r="B2553" s="154" t="str">
        <f t="shared" si="190"/>
        <v>BN</v>
      </c>
      <c r="C2553" s="154" t="str">
        <f t="shared" si="190"/>
        <v>096</v>
      </c>
      <c r="D2553" s="155" t="str">
        <f t="shared" si="190"/>
        <v>Brunei Darussalam</v>
      </c>
      <c r="E2553" s="154" t="s">
        <v>659</v>
      </c>
      <c r="F2553" s="157">
        <v>57</v>
      </c>
      <c r="G2553" s="157" t="s">
        <v>660</v>
      </c>
      <c r="H2553" s="160">
        <v>35.450000000000003</v>
      </c>
      <c r="I2553" s="157">
        <v>2013</v>
      </c>
      <c r="J2553" s="157" t="s">
        <v>5</v>
      </c>
    </row>
    <row r="2554" spans="1:10">
      <c r="A2554" s="166" t="str">
        <f t="shared" si="187"/>
        <v>Latvia, Media</v>
      </c>
      <c r="B2554" s="154" t="str">
        <f t="shared" si="190"/>
        <v>LV</v>
      </c>
      <c r="C2554" s="154" t="str">
        <f t="shared" si="190"/>
        <v>428</v>
      </c>
      <c r="D2554" s="155" t="str">
        <f t="shared" si="190"/>
        <v>Latvia</v>
      </c>
      <c r="E2554" s="154" t="s">
        <v>659</v>
      </c>
      <c r="F2554" s="157">
        <v>146</v>
      </c>
      <c r="G2554" s="157" t="s">
        <v>660</v>
      </c>
      <c r="H2554" s="160">
        <v>22.89</v>
      </c>
      <c r="I2554" s="157">
        <v>2013</v>
      </c>
      <c r="J2554" s="157" t="s">
        <v>5</v>
      </c>
    </row>
    <row r="2555" spans="1:10">
      <c r="A2555" s="166" t="str">
        <f t="shared" si="187"/>
        <v>Estonia, Media</v>
      </c>
      <c r="B2555" s="154" t="str">
        <f t="shared" si="190"/>
        <v>EE</v>
      </c>
      <c r="C2555" s="154" t="str">
        <f t="shared" si="190"/>
        <v>233</v>
      </c>
      <c r="D2555" s="155" t="str">
        <f t="shared" si="190"/>
        <v>Estonia</v>
      </c>
      <c r="E2555" s="154" t="s">
        <v>659</v>
      </c>
      <c r="F2555" s="157">
        <v>188</v>
      </c>
      <c r="G2555" s="157" t="s">
        <v>660</v>
      </c>
      <c r="H2555" s="160">
        <v>9.26</v>
      </c>
      <c r="I2555" s="157">
        <v>2013</v>
      </c>
      <c r="J2555" s="157" t="s">
        <v>5</v>
      </c>
    </row>
    <row r="2556" spans="1:10">
      <c r="A2556" s="166" t="str">
        <f t="shared" si="187"/>
        <v>Hungary, Media</v>
      </c>
      <c r="B2556" s="154" t="str">
        <f t="shared" si="190"/>
        <v>HU</v>
      </c>
      <c r="C2556" s="154" t="str">
        <f t="shared" si="190"/>
        <v>348</v>
      </c>
      <c r="D2556" s="155" t="str">
        <f t="shared" si="190"/>
        <v>Hungary</v>
      </c>
      <c r="E2556" s="154" t="s">
        <v>659</v>
      </c>
      <c r="F2556" s="157">
        <v>129</v>
      </c>
      <c r="G2556" s="157" t="s">
        <v>660</v>
      </c>
      <c r="H2556" s="160">
        <v>26.09</v>
      </c>
      <c r="I2556" s="157">
        <v>2013</v>
      </c>
      <c r="J2556" s="157" t="s">
        <v>5</v>
      </c>
    </row>
    <row r="2557" spans="1:10">
      <c r="A2557" s="166" t="str">
        <f t="shared" si="187"/>
        <v>Qatar, Media</v>
      </c>
      <c r="B2557" s="154" t="str">
        <f t="shared" ref="B2557:D2572" si="191">B2357</f>
        <v>QA</v>
      </c>
      <c r="C2557" s="154" t="str">
        <f t="shared" si="191"/>
        <v>634</v>
      </c>
      <c r="D2557" s="155" t="str">
        <f t="shared" si="191"/>
        <v>Qatar</v>
      </c>
      <c r="E2557" s="154" t="s">
        <v>659</v>
      </c>
      <c r="F2557" s="157">
        <v>72</v>
      </c>
      <c r="G2557" s="157" t="s">
        <v>660</v>
      </c>
      <c r="H2557" s="160">
        <v>32.86</v>
      </c>
      <c r="I2557" s="157">
        <v>2013</v>
      </c>
      <c r="J2557" s="157" t="s">
        <v>5</v>
      </c>
    </row>
    <row r="2558" spans="1:10">
      <c r="A2558" s="166" t="str">
        <f t="shared" si="187"/>
        <v>Greece, Media</v>
      </c>
      <c r="B2558" s="154" t="str">
        <f t="shared" si="191"/>
        <v>GR</v>
      </c>
      <c r="C2558" s="154" t="str">
        <f t="shared" si="191"/>
        <v>300</v>
      </c>
      <c r="D2558" s="155" t="str">
        <f t="shared" si="191"/>
        <v>Greece</v>
      </c>
      <c r="E2558" s="154" t="s">
        <v>659</v>
      </c>
      <c r="F2558" s="157">
        <v>101</v>
      </c>
      <c r="G2558" s="157" t="s">
        <v>660</v>
      </c>
      <c r="H2558" s="160">
        <v>28.46</v>
      </c>
      <c r="I2558" s="157">
        <v>2013</v>
      </c>
      <c r="J2558" s="157" t="s">
        <v>5</v>
      </c>
    </row>
    <row r="2559" spans="1:10">
      <c r="A2559" s="166" t="str">
        <f t="shared" si="187"/>
        <v>United Arab Emirates, Media</v>
      </c>
      <c r="B2559" s="154" t="str">
        <f t="shared" si="191"/>
        <v>AE</v>
      </c>
      <c r="C2559" s="154" t="str">
        <f t="shared" si="191"/>
        <v>784</v>
      </c>
      <c r="D2559" s="155" t="str">
        <f t="shared" si="191"/>
        <v>United Arab Emirates</v>
      </c>
      <c r="E2559" s="154" t="s">
        <v>659</v>
      </c>
      <c r="F2559" s="157">
        <v>65</v>
      </c>
      <c r="G2559" s="157" t="s">
        <v>660</v>
      </c>
      <c r="H2559" s="160">
        <v>33.49</v>
      </c>
      <c r="I2559" s="157">
        <v>2013</v>
      </c>
      <c r="J2559" s="157" t="s">
        <v>5</v>
      </c>
    </row>
    <row r="2560" spans="1:10">
      <c r="A2560" s="166" t="str">
        <f t="shared" si="187"/>
        <v>Uruguay, Media</v>
      </c>
      <c r="B2560" s="154" t="str">
        <f t="shared" si="191"/>
        <v>UY</v>
      </c>
      <c r="C2560" s="154" t="str">
        <f t="shared" si="191"/>
        <v>858</v>
      </c>
      <c r="D2560" s="155" t="str">
        <f t="shared" si="191"/>
        <v>Uruguay</v>
      </c>
      <c r="E2560" s="154" t="s">
        <v>659</v>
      </c>
      <c r="F2560" s="157">
        <v>170</v>
      </c>
      <c r="G2560" s="157" t="s">
        <v>660</v>
      </c>
      <c r="H2560" s="160">
        <v>15.92</v>
      </c>
      <c r="I2560" s="157">
        <v>2013</v>
      </c>
      <c r="J2560" s="157" t="s">
        <v>5</v>
      </c>
    </row>
    <row r="2561" spans="1:10">
      <c r="A2561" s="166" t="str">
        <f t="shared" si="187"/>
        <v>Aruba, Media</v>
      </c>
      <c r="B2561" s="154" t="str">
        <f t="shared" si="191"/>
        <v>AW</v>
      </c>
      <c r="C2561" s="154" t="str">
        <f t="shared" si="191"/>
        <v>533</v>
      </c>
      <c r="D2561" s="155" t="str">
        <f t="shared" si="191"/>
        <v>Aruba</v>
      </c>
      <c r="E2561" s="154" t="s">
        <v>659</v>
      </c>
      <c r="F2561" s="157">
        <v>149</v>
      </c>
      <c r="G2561" s="157" t="s">
        <v>660</v>
      </c>
      <c r="H2561" s="160">
        <v>21.69</v>
      </c>
      <c r="I2561" s="157">
        <v>2013</v>
      </c>
      <c r="J2561" s="157" t="s">
        <v>6</v>
      </c>
    </row>
    <row r="2562" spans="1:10">
      <c r="A2562" s="166" t="str">
        <f t="shared" si="187"/>
        <v>Slovakia, Media</v>
      </c>
      <c r="B2562" s="154" t="str">
        <f t="shared" si="191"/>
        <v>SK</v>
      </c>
      <c r="C2562" s="154" t="str">
        <f t="shared" si="191"/>
        <v>703</v>
      </c>
      <c r="D2562" s="155" t="str">
        <f t="shared" si="191"/>
        <v>Slovakia</v>
      </c>
      <c r="E2562" s="154" t="s">
        <v>659</v>
      </c>
      <c r="F2562" s="157">
        <v>175</v>
      </c>
      <c r="G2562" s="157" t="s">
        <v>660</v>
      </c>
      <c r="H2562" s="160">
        <v>13.25</v>
      </c>
      <c r="I2562" s="157">
        <v>2013</v>
      </c>
      <c r="J2562" s="157" t="s">
        <v>5</v>
      </c>
    </row>
    <row r="2563" spans="1:10">
      <c r="A2563" s="166" t="str">
        <f t="shared" si="187"/>
        <v>Poland, Media</v>
      </c>
      <c r="B2563" s="154" t="str">
        <f t="shared" si="191"/>
        <v>PL</v>
      </c>
      <c r="C2563" s="154" t="str">
        <f t="shared" si="191"/>
        <v>616</v>
      </c>
      <c r="D2563" s="155" t="str">
        <f t="shared" si="191"/>
        <v>Poland</v>
      </c>
      <c r="E2563" s="154" t="s">
        <v>659</v>
      </c>
      <c r="F2563" s="157">
        <v>176</v>
      </c>
      <c r="G2563" s="157" t="s">
        <v>660</v>
      </c>
      <c r="H2563" s="160">
        <v>13.11</v>
      </c>
      <c r="I2563" s="157">
        <v>2013</v>
      </c>
      <c r="J2563" s="157" t="s">
        <v>5</v>
      </c>
    </row>
    <row r="2564" spans="1:10">
      <c r="A2564" s="166" t="str">
        <f t="shared" si="187"/>
        <v>French Polynesia, Media</v>
      </c>
      <c r="B2564" s="154" t="str">
        <f t="shared" si="191"/>
        <v>PF</v>
      </c>
      <c r="C2564" s="154" t="str">
        <f t="shared" si="191"/>
        <v>258</v>
      </c>
      <c r="D2564" s="155" t="str">
        <f t="shared" si="191"/>
        <v>French Polynesia</v>
      </c>
      <c r="E2564" s="154" t="s">
        <v>659</v>
      </c>
      <c r="F2564" s="157">
        <v>151</v>
      </c>
      <c r="G2564" s="157" t="s">
        <v>660</v>
      </c>
      <c r="H2564" s="160">
        <v>20.92</v>
      </c>
      <c r="I2564" s="157">
        <v>2013</v>
      </c>
      <c r="J2564" s="157" t="s">
        <v>6</v>
      </c>
    </row>
    <row r="2565" spans="1:10">
      <c r="A2565" s="166" t="str">
        <f t="shared" si="187"/>
        <v>Malta, Media</v>
      </c>
      <c r="B2565" s="154" t="str">
        <f t="shared" si="191"/>
        <v>MT</v>
      </c>
      <c r="C2565" s="154" t="str">
        <f t="shared" si="191"/>
        <v>470</v>
      </c>
      <c r="D2565" s="155" t="str">
        <f t="shared" si="191"/>
        <v>Malta</v>
      </c>
      <c r="E2565" s="154" t="s">
        <v>659</v>
      </c>
      <c r="F2565" s="157">
        <v>140</v>
      </c>
      <c r="G2565" s="157" t="s">
        <v>660</v>
      </c>
      <c r="H2565" s="160">
        <v>23.3</v>
      </c>
      <c r="I2565" s="157">
        <v>2013</v>
      </c>
      <c r="J2565" s="157" t="s">
        <v>5</v>
      </c>
    </row>
    <row r="2566" spans="1:10">
      <c r="A2566" s="166" t="str">
        <f t="shared" ref="A2566:A2629" si="192">D2566&amp;", "&amp;E2566</f>
        <v>Chile, Media</v>
      </c>
      <c r="B2566" s="154" t="str">
        <f t="shared" si="191"/>
        <v>CL</v>
      </c>
      <c r="C2566" s="154" t="str">
        <f t="shared" si="191"/>
        <v>152</v>
      </c>
      <c r="D2566" s="155" t="str">
        <f t="shared" si="191"/>
        <v>Chile</v>
      </c>
      <c r="E2566" s="154" t="s">
        <v>659</v>
      </c>
      <c r="F2566" s="157">
        <v>126</v>
      </c>
      <c r="G2566" s="157" t="s">
        <v>660</v>
      </c>
      <c r="H2566" s="160">
        <v>26.24</v>
      </c>
      <c r="I2566" s="157">
        <v>2013</v>
      </c>
      <c r="J2566" s="157" t="s">
        <v>5</v>
      </c>
    </row>
    <row r="2567" spans="1:10">
      <c r="A2567" s="166" t="str">
        <f t="shared" si="192"/>
        <v>Spain, Media</v>
      </c>
      <c r="B2567" s="154" t="str">
        <f t="shared" si="191"/>
        <v>ES</v>
      </c>
      <c r="C2567" s="154" t="str">
        <f t="shared" si="191"/>
        <v>724</v>
      </c>
      <c r="D2567" s="155" t="str">
        <f t="shared" si="191"/>
        <v>Spain</v>
      </c>
      <c r="E2567" s="154" t="s">
        <v>659</v>
      </c>
      <c r="F2567" s="157">
        <v>152</v>
      </c>
      <c r="G2567" s="157" t="s">
        <v>660</v>
      </c>
      <c r="H2567" s="160">
        <v>20.5</v>
      </c>
      <c r="I2567" s="157">
        <v>2013</v>
      </c>
      <c r="J2567" s="157" t="s">
        <v>5</v>
      </c>
    </row>
    <row r="2568" spans="1:10">
      <c r="A2568" s="166" t="str">
        <f t="shared" si="192"/>
        <v>Portugal, Media</v>
      </c>
      <c r="B2568" s="154" t="str">
        <f t="shared" si="191"/>
        <v>PT</v>
      </c>
      <c r="C2568" s="154" t="str">
        <f t="shared" si="191"/>
        <v>620</v>
      </c>
      <c r="D2568" s="155" t="str">
        <f t="shared" si="191"/>
        <v>Portugal</v>
      </c>
      <c r="E2568" s="154" t="s">
        <v>659</v>
      </c>
      <c r="F2568" s="157">
        <v>168</v>
      </c>
      <c r="G2568" s="157" t="s">
        <v>660</v>
      </c>
      <c r="H2568" s="160">
        <v>16.75</v>
      </c>
      <c r="I2568" s="157">
        <v>2013</v>
      </c>
      <c r="J2568" s="157" t="s">
        <v>5</v>
      </c>
    </row>
    <row r="2569" spans="1:10">
      <c r="A2569" s="166" t="str">
        <f t="shared" si="192"/>
        <v>Turks and Caicos Islands, Media</v>
      </c>
      <c r="B2569" s="154" t="str">
        <f t="shared" si="191"/>
        <v>TC</v>
      </c>
      <c r="C2569" s="154" t="str">
        <f t="shared" si="191"/>
        <v>796</v>
      </c>
      <c r="D2569" s="155" t="str">
        <f t="shared" si="191"/>
        <v>Turks and Caicos Islands</v>
      </c>
      <c r="E2569" s="154" t="s">
        <v>659</v>
      </c>
      <c r="F2569" s="157">
        <v>169</v>
      </c>
      <c r="G2569" s="157" t="s">
        <v>660</v>
      </c>
      <c r="H2569" s="160">
        <v>16.68</v>
      </c>
      <c r="I2569" s="157">
        <v>2013</v>
      </c>
      <c r="J2569" s="157" t="s">
        <v>6</v>
      </c>
    </row>
    <row r="2570" spans="1:10">
      <c r="A2570" s="166" t="str">
        <f t="shared" si="192"/>
        <v>Puerto Rico, Media</v>
      </c>
      <c r="B2570" s="154" t="str">
        <f t="shared" si="191"/>
        <v>PR</v>
      </c>
      <c r="C2570" s="154" t="str">
        <f t="shared" si="191"/>
        <v>630</v>
      </c>
      <c r="D2570" s="155" t="str">
        <f t="shared" si="191"/>
        <v>Puerto Rico</v>
      </c>
      <c r="E2570" s="154" t="s">
        <v>659</v>
      </c>
      <c r="F2570" s="157">
        <v>154</v>
      </c>
      <c r="G2570" s="157" t="s">
        <v>660</v>
      </c>
      <c r="H2570" s="160">
        <v>20.18</v>
      </c>
      <c r="I2570" s="157">
        <v>2013</v>
      </c>
      <c r="J2570" s="157" t="s">
        <v>6</v>
      </c>
    </row>
    <row r="2571" spans="1:10">
      <c r="A2571" s="166" t="str">
        <f t="shared" si="192"/>
        <v>Czech Republic, Media</v>
      </c>
      <c r="B2571" s="154" t="str">
        <f t="shared" si="191"/>
        <v>CZ</v>
      </c>
      <c r="C2571" s="154" t="str">
        <f t="shared" si="191"/>
        <v>203</v>
      </c>
      <c r="D2571" s="155" t="str">
        <f t="shared" si="191"/>
        <v>Czech Republic</v>
      </c>
      <c r="E2571" s="154" t="s">
        <v>659</v>
      </c>
      <c r="F2571" s="157">
        <v>183</v>
      </c>
      <c r="G2571" s="157" t="s">
        <v>660</v>
      </c>
      <c r="H2571" s="160">
        <v>10.17</v>
      </c>
      <c r="I2571" s="157">
        <v>2013</v>
      </c>
      <c r="J2571" s="157" t="s">
        <v>5</v>
      </c>
    </row>
    <row r="2572" spans="1:10">
      <c r="A2572" s="166" t="str">
        <f t="shared" si="192"/>
        <v>Singapore, Media</v>
      </c>
      <c r="B2572" s="154" t="str">
        <f t="shared" si="191"/>
        <v>SG</v>
      </c>
      <c r="C2572" s="154" t="str">
        <f t="shared" si="191"/>
        <v>702</v>
      </c>
      <c r="D2572" s="155" t="str">
        <f t="shared" si="191"/>
        <v>Singapore</v>
      </c>
      <c r="E2572" s="154" t="s">
        <v>659</v>
      </c>
      <c r="F2572" s="157">
        <v>31</v>
      </c>
      <c r="G2572" s="157" t="s">
        <v>660</v>
      </c>
      <c r="H2572" s="160">
        <v>43.43</v>
      </c>
      <c r="I2572" s="157">
        <v>2013</v>
      </c>
      <c r="J2572" s="157" t="s">
        <v>5</v>
      </c>
    </row>
    <row r="2573" spans="1:10">
      <c r="A2573" s="166" t="str">
        <f t="shared" si="192"/>
        <v>Israel, Media</v>
      </c>
      <c r="B2573" s="154" t="str">
        <f t="shared" ref="B2573:D2588" si="193">B2373</f>
        <v>IL</v>
      </c>
      <c r="C2573" s="154" t="str">
        <f t="shared" si="193"/>
        <v>376</v>
      </c>
      <c r="D2573" s="155" t="str">
        <f t="shared" si="193"/>
        <v>Israel</v>
      </c>
      <c r="E2573" s="154" t="s">
        <v>659</v>
      </c>
      <c r="F2573" s="157">
        <v>69</v>
      </c>
      <c r="G2573" s="157" t="s">
        <v>660</v>
      </c>
      <c r="H2573" s="160">
        <v>32.97</v>
      </c>
      <c r="I2573" s="157">
        <v>2013</v>
      </c>
      <c r="J2573" s="157" t="s">
        <v>5</v>
      </c>
    </row>
    <row r="2574" spans="1:10">
      <c r="A2574" s="166" t="str">
        <f t="shared" si="192"/>
        <v>Greenland, Media</v>
      </c>
      <c r="B2574" s="154" t="str">
        <f t="shared" si="193"/>
        <v>GL</v>
      </c>
      <c r="C2574" s="154" t="str">
        <f t="shared" si="193"/>
        <v>304</v>
      </c>
      <c r="D2574" s="155" t="str">
        <f t="shared" si="193"/>
        <v>Greenland</v>
      </c>
      <c r="E2574" s="154" t="s">
        <v>659</v>
      </c>
      <c r="F2574" s="157">
        <v>165</v>
      </c>
      <c r="G2574" s="157" t="s">
        <v>660</v>
      </c>
      <c r="H2574" s="160">
        <v>16.91</v>
      </c>
      <c r="I2574" s="157">
        <v>2013</v>
      </c>
      <c r="J2574" s="157" t="s">
        <v>6</v>
      </c>
    </row>
    <row r="2575" spans="1:10">
      <c r="A2575" s="166" t="str">
        <f t="shared" si="192"/>
        <v>New Caledonia, Media</v>
      </c>
      <c r="B2575" s="154" t="str">
        <f t="shared" si="193"/>
        <v>NC</v>
      </c>
      <c r="C2575" s="154" t="str">
        <f t="shared" si="193"/>
        <v>540</v>
      </c>
      <c r="D2575" s="155" t="str">
        <f t="shared" si="193"/>
        <v>New Caledonia</v>
      </c>
      <c r="E2575" s="154" t="s">
        <v>659</v>
      </c>
      <c r="F2575" s="157">
        <v>166</v>
      </c>
      <c r="G2575" s="157" t="s">
        <v>660</v>
      </c>
      <c r="H2575" s="160">
        <v>16.899999999999999</v>
      </c>
      <c r="I2575" s="157">
        <v>2013</v>
      </c>
      <c r="J2575" s="157" t="s">
        <v>6</v>
      </c>
    </row>
    <row r="2576" spans="1:10">
      <c r="A2576" s="166" t="str">
        <f t="shared" si="192"/>
        <v>San Marino, Media</v>
      </c>
      <c r="B2576" s="154" t="str">
        <f t="shared" si="193"/>
        <v>SM</v>
      </c>
      <c r="C2576" s="154" t="str">
        <f t="shared" si="193"/>
        <v>674</v>
      </c>
      <c r="D2576" s="155" t="str">
        <f t="shared" si="193"/>
        <v>San Marino</v>
      </c>
      <c r="E2576" s="154" t="s">
        <v>659</v>
      </c>
      <c r="F2576" s="157">
        <v>174</v>
      </c>
      <c r="G2576" s="157" t="s">
        <v>660</v>
      </c>
      <c r="H2576" s="160">
        <v>13.34</v>
      </c>
      <c r="I2576" s="157">
        <v>2013</v>
      </c>
      <c r="J2576" s="157" t="s">
        <v>6</v>
      </c>
    </row>
    <row r="2577" spans="1:10">
      <c r="A2577" s="166" t="str">
        <f t="shared" si="192"/>
        <v>Cyprus, Media</v>
      </c>
      <c r="B2577" s="154" t="str">
        <f t="shared" si="193"/>
        <v>CY</v>
      </c>
      <c r="C2577" s="154" t="str">
        <f t="shared" si="193"/>
        <v>196</v>
      </c>
      <c r="D2577" s="155" t="str">
        <f t="shared" si="193"/>
        <v>Cyprus</v>
      </c>
      <c r="E2577" s="154" t="s">
        <v>659</v>
      </c>
      <c r="F2577" s="157">
        <v>173</v>
      </c>
      <c r="G2577" s="157" t="s">
        <v>660</v>
      </c>
      <c r="H2577" s="160">
        <v>13.83</v>
      </c>
      <c r="I2577" s="157">
        <v>2013</v>
      </c>
      <c r="J2577" s="157" t="s">
        <v>5</v>
      </c>
    </row>
    <row r="2578" spans="1:10">
      <c r="A2578" s="166" t="str">
        <f t="shared" si="192"/>
        <v>Italy, Media</v>
      </c>
      <c r="B2578" s="154" t="str">
        <f t="shared" si="193"/>
        <v>IT</v>
      </c>
      <c r="C2578" s="154" t="str">
        <f t="shared" si="193"/>
        <v>380</v>
      </c>
      <c r="D2578" s="155" t="str">
        <f t="shared" si="193"/>
        <v>Italy</v>
      </c>
      <c r="E2578" s="154" t="s">
        <v>659</v>
      </c>
      <c r="F2578" s="157">
        <v>128</v>
      </c>
      <c r="G2578" s="157" t="s">
        <v>660</v>
      </c>
      <c r="H2578" s="160">
        <v>26.11</v>
      </c>
      <c r="I2578" s="157">
        <v>2013</v>
      </c>
      <c r="J2578" s="157" t="s">
        <v>5</v>
      </c>
    </row>
    <row r="2579" spans="1:10">
      <c r="A2579" s="166" t="str">
        <f t="shared" si="192"/>
        <v>Andorra, Media</v>
      </c>
      <c r="B2579" s="154" t="str">
        <f t="shared" si="193"/>
        <v>AD</v>
      </c>
      <c r="C2579" s="154" t="str">
        <f t="shared" si="193"/>
        <v>020</v>
      </c>
      <c r="D2579" s="155" t="str">
        <f t="shared" si="193"/>
        <v>Andorra</v>
      </c>
      <c r="E2579" s="154" t="s">
        <v>659</v>
      </c>
      <c r="F2579" s="157">
        <v>194</v>
      </c>
      <c r="G2579" s="157" t="s">
        <v>660</v>
      </c>
      <c r="H2579" s="160">
        <v>6.82</v>
      </c>
      <c r="I2579" s="157">
        <v>2013</v>
      </c>
      <c r="J2579" s="157" t="s">
        <v>5</v>
      </c>
    </row>
    <row r="2580" spans="1:10">
      <c r="A2580" s="166" t="str">
        <f t="shared" si="192"/>
        <v>Slovenia, Media</v>
      </c>
      <c r="B2580" s="154" t="str">
        <f t="shared" si="193"/>
        <v>SI</v>
      </c>
      <c r="C2580" s="154" t="str">
        <f t="shared" si="193"/>
        <v>705</v>
      </c>
      <c r="D2580" s="155" t="str">
        <f t="shared" si="193"/>
        <v>Slovenia</v>
      </c>
      <c r="E2580" s="154" t="s">
        <v>659</v>
      </c>
      <c r="F2580" s="157">
        <v>153</v>
      </c>
      <c r="G2580" s="157" t="s">
        <v>660</v>
      </c>
      <c r="H2580" s="160">
        <v>20.49</v>
      </c>
      <c r="I2580" s="157">
        <v>2013</v>
      </c>
      <c r="J2580" s="157" t="s">
        <v>5</v>
      </c>
    </row>
    <row r="2581" spans="1:10">
      <c r="A2581" s="166" t="str">
        <f t="shared" si="192"/>
        <v>Republic of Korea, Media</v>
      </c>
      <c r="B2581" s="154" t="str">
        <f t="shared" si="193"/>
        <v>KR</v>
      </c>
      <c r="C2581" s="154" t="str">
        <f t="shared" si="193"/>
        <v>410</v>
      </c>
      <c r="D2581" s="155" t="str">
        <f t="shared" si="193"/>
        <v>Republic of Korea</v>
      </c>
      <c r="E2581" s="154" t="s">
        <v>659</v>
      </c>
      <c r="F2581" s="157">
        <v>136</v>
      </c>
      <c r="G2581" s="157" t="s">
        <v>660</v>
      </c>
      <c r="H2581" s="160">
        <v>24.48</v>
      </c>
      <c r="I2581" s="157">
        <v>2013</v>
      </c>
      <c r="J2581" s="157" t="s">
        <v>5</v>
      </c>
    </row>
    <row r="2582" spans="1:10">
      <c r="A2582" s="166" t="str">
        <f t="shared" si="192"/>
        <v>France, Media</v>
      </c>
      <c r="B2582" s="154" t="str">
        <f t="shared" si="193"/>
        <v>FR</v>
      </c>
      <c r="C2582" s="154" t="str">
        <f t="shared" si="193"/>
        <v>250</v>
      </c>
      <c r="D2582" s="155" t="str">
        <f t="shared" si="193"/>
        <v>France</v>
      </c>
      <c r="E2582" s="154" t="s">
        <v>659</v>
      </c>
      <c r="F2582" s="157">
        <v>150</v>
      </c>
      <c r="G2582" s="157" t="s">
        <v>660</v>
      </c>
      <c r="H2582" s="160">
        <v>21.6</v>
      </c>
      <c r="I2582" s="157">
        <v>2013</v>
      </c>
      <c r="J2582" s="157" t="s">
        <v>5</v>
      </c>
    </row>
    <row r="2583" spans="1:10">
      <c r="A2583" s="166" t="str">
        <f t="shared" si="192"/>
        <v>Cayman Islands, Media</v>
      </c>
      <c r="B2583" s="154" t="str">
        <f t="shared" si="193"/>
        <v>KY</v>
      </c>
      <c r="C2583" s="154" t="str">
        <f t="shared" si="193"/>
        <v>136</v>
      </c>
      <c r="D2583" s="155" t="str">
        <f t="shared" si="193"/>
        <v>Cayman Islands</v>
      </c>
      <c r="E2583" s="154" t="s">
        <v>659</v>
      </c>
      <c r="F2583" s="157">
        <v>181</v>
      </c>
      <c r="G2583" s="157" t="s">
        <v>660</v>
      </c>
      <c r="H2583" s="160">
        <v>10.95</v>
      </c>
      <c r="I2583" s="157">
        <v>2013</v>
      </c>
      <c r="J2583" s="157" t="s">
        <v>6</v>
      </c>
    </row>
    <row r="2584" spans="1:10">
      <c r="A2584" s="166" t="str">
        <f t="shared" si="192"/>
        <v>Belgium, Media</v>
      </c>
      <c r="B2584" s="154" t="str">
        <f t="shared" si="193"/>
        <v>BE</v>
      </c>
      <c r="C2584" s="154" t="str">
        <f t="shared" si="193"/>
        <v>056</v>
      </c>
      <c r="D2584" s="155" t="str">
        <f t="shared" si="193"/>
        <v>Belgium</v>
      </c>
      <c r="E2584" s="154" t="s">
        <v>659</v>
      </c>
      <c r="F2584" s="157">
        <v>177</v>
      </c>
      <c r="G2584" s="157" t="s">
        <v>660</v>
      </c>
      <c r="H2584" s="160">
        <v>12.94</v>
      </c>
      <c r="I2584" s="157">
        <v>2013</v>
      </c>
      <c r="J2584" s="157" t="s">
        <v>5</v>
      </c>
    </row>
    <row r="2585" spans="1:10">
      <c r="A2585" s="166" t="str">
        <f t="shared" si="192"/>
        <v>United Kingdom of Great Britain and Northern Ireland, Media</v>
      </c>
      <c r="B2585" s="154" t="str">
        <f t="shared" si="193"/>
        <v>GB</v>
      </c>
      <c r="C2585" s="154" t="str">
        <f t="shared" si="193"/>
        <v>826</v>
      </c>
      <c r="D2585" s="155" t="str">
        <f t="shared" si="193"/>
        <v>United Kingdom of Great Britain and Northern Ireland</v>
      </c>
      <c r="E2585" s="154" t="s">
        <v>659</v>
      </c>
      <c r="F2585" s="157">
        <v>167</v>
      </c>
      <c r="G2585" s="157" t="s">
        <v>660</v>
      </c>
      <c r="H2585" s="160">
        <v>16.89</v>
      </c>
      <c r="I2585" s="157">
        <v>2013</v>
      </c>
      <c r="J2585" s="157" t="s">
        <v>5</v>
      </c>
    </row>
    <row r="2586" spans="1:10">
      <c r="A2586" s="166" t="str">
        <f t="shared" si="192"/>
        <v>Luxembourg, Media</v>
      </c>
      <c r="B2586" s="154" t="str">
        <f t="shared" si="193"/>
        <v>LU</v>
      </c>
      <c r="C2586" s="154" t="str">
        <f t="shared" si="193"/>
        <v>442</v>
      </c>
      <c r="D2586" s="155" t="str">
        <f t="shared" si="193"/>
        <v>Luxembourg</v>
      </c>
      <c r="E2586" s="154" t="s">
        <v>659</v>
      </c>
      <c r="F2586" s="157">
        <v>195</v>
      </c>
      <c r="G2586" s="157" t="s">
        <v>660</v>
      </c>
      <c r="H2586" s="160">
        <v>6.68</v>
      </c>
      <c r="I2586" s="157">
        <v>2013</v>
      </c>
      <c r="J2586" s="157" t="s">
        <v>5</v>
      </c>
    </row>
    <row r="2587" spans="1:10">
      <c r="A2587" s="166" t="str">
        <f t="shared" si="192"/>
        <v>Japan, Media</v>
      </c>
      <c r="B2587" s="154" t="str">
        <f t="shared" si="193"/>
        <v>JP</v>
      </c>
      <c r="C2587" s="154" t="str">
        <f t="shared" si="193"/>
        <v>392</v>
      </c>
      <c r="D2587" s="155" t="str">
        <f t="shared" si="193"/>
        <v>Japan</v>
      </c>
      <c r="E2587" s="154" t="s">
        <v>659</v>
      </c>
      <c r="F2587" s="157">
        <v>133</v>
      </c>
      <c r="G2587" s="157" t="s">
        <v>660</v>
      </c>
      <c r="H2587" s="160">
        <v>25.17</v>
      </c>
      <c r="I2587" s="157">
        <v>2013</v>
      </c>
      <c r="J2587" s="157" t="s">
        <v>5</v>
      </c>
    </row>
    <row r="2588" spans="1:10">
      <c r="A2588" s="166" t="str">
        <f t="shared" si="192"/>
        <v>Iceland, Media</v>
      </c>
      <c r="B2588" s="154" t="str">
        <f t="shared" si="193"/>
        <v>IS</v>
      </c>
      <c r="C2588" s="154" t="str">
        <f t="shared" si="193"/>
        <v>352</v>
      </c>
      <c r="D2588" s="155" t="str">
        <f t="shared" si="193"/>
        <v>Iceland</v>
      </c>
      <c r="E2588" s="154" t="s">
        <v>659</v>
      </c>
      <c r="F2588" s="157">
        <v>190</v>
      </c>
      <c r="G2588" s="157" t="s">
        <v>660</v>
      </c>
      <c r="H2588" s="160">
        <v>8.49</v>
      </c>
      <c r="I2588" s="157">
        <v>2013</v>
      </c>
      <c r="J2588" s="157" t="s">
        <v>5</v>
      </c>
    </row>
    <row r="2589" spans="1:10">
      <c r="A2589" s="166" t="str">
        <f t="shared" si="192"/>
        <v>Finland, Media</v>
      </c>
      <c r="B2589" s="154" t="str">
        <f t="shared" ref="B2589:D2604" si="194">B2389</f>
        <v>FI</v>
      </c>
      <c r="C2589" s="154" t="str">
        <f t="shared" si="194"/>
        <v>246</v>
      </c>
      <c r="D2589" s="155" t="str">
        <f t="shared" si="194"/>
        <v>Finland</v>
      </c>
      <c r="E2589" s="154" t="s">
        <v>659</v>
      </c>
      <c r="F2589" s="157">
        <v>198</v>
      </c>
      <c r="G2589" s="157" t="s">
        <v>660</v>
      </c>
      <c r="H2589" s="160">
        <v>6.38</v>
      </c>
      <c r="I2589" s="157">
        <v>2013</v>
      </c>
      <c r="J2589" s="157" t="s">
        <v>5</v>
      </c>
    </row>
    <row r="2590" spans="1:10">
      <c r="A2590" s="166" t="str">
        <f t="shared" si="192"/>
        <v>Liechtenstein, Media</v>
      </c>
      <c r="B2590" s="154" t="str">
        <f t="shared" si="194"/>
        <v>LI</v>
      </c>
      <c r="C2590" s="154" t="str">
        <f t="shared" si="194"/>
        <v>438</v>
      </c>
      <c r="D2590" s="155" t="str">
        <f t="shared" si="194"/>
        <v>Liechtenstein</v>
      </c>
      <c r="E2590" s="154" t="s">
        <v>659</v>
      </c>
      <c r="F2590" s="157">
        <v>192</v>
      </c>
      <c r="G2590" s="157" t="s">
        <v>660</v>
      </c>
      <c r="H2590" s="160">
        <v>7.35</v>
      </c>
      <c r="I2590" s="157">
        <v>2013</v>
      </c>
      <c r="J2590" s="157" t="s">
        <v>5</v>
      </c>
    </row>
    <row r="2591" spans="1:10">
      <c r="A2591" s="166" t="str">
        <f t="shared" si="192"/>
        <v>Ireland, Media</v>
      </c>
      <c r="B2591" s="154" t="str">
        <f t="shared" si="194"/>
        <v>IE</v>
      </c>
      <c r="C2591" s="154" t="str">
        <f t="shared" si="194"/>
        <v>372</v>
      </c>
      <c r="D2591" s="155" t="str">
        <f t="shared" si="194"/>
        <v>Ireland</v>
      </c>
      <c r="E2591" s="154" t="s">
        <v>659</v>
      </c>
      <c r="F2591" s="157">
        <v>184</v>
      </c>
      <c r="G2591" s="157" t="s">
        <v>660</v>
      </c>
      <c r="H2591" s="160">
        <v>10.06</v>
      </c>
      <c r="I2591" s="157">
        <v>2013</v>
      </c>
      <c r="J2591" s="157" t="s">
        <v>5</v>
      </c>
    </row>
    <row r="2592" spans="1:10">
      <c r="A2592" s="166" t="str">
        <f t="shared" si="192"/>
        <v>Bermuda, Media</v>
      </c>
      <c r="B2592" s="154" t="str">
        <f t="shared" si="194"/>
        <v>BM</v>
      </c>
      <c r="C2592" s="154" t="str">
        <f t="shared" si="194"/>
        <v>060</v>
      </c>
      <c r="D2592" s="155" t="str">
        <f t="shared" si="194"/>
        <v>Bermuda</v>
      </c>
      <c r="E2592" s="154" t="s">
        <v>659</v>
      </c>
      <c r="F2592" s="157">
        <v>199</v>
      </c>
      <c r="G2592" s="157" t="s">
        <v>660</v>
      </c>
      <c r="H2592" s="160">
        <v>5.37</v>
      </c>
      <c r="I2592" s="157">
        <v>2013</v>
      </c>
      <c r="J2592" s="157" t="s">
        <v>6</v>
      </c>
    </row>
    <row r="2593" spans="1:10">
      <c r="A2593" s="166" t="str">
        <f t="shared" si="192"/>
        <v>United States of America, Media</v>
      </c>
      <c r="B2593" s="154" t="str">
        <f t="shared" si="194"/>
        <v>US</v>
      </c>
      <c r="C2593" s="154" t="str">
        <f t="shared" si="194"/>
        <v>840</v>
      </c>
      <c r="D2593" s="155" t="str">
        <f t="shared" si="194"/>
        <v>United States of America</v>
      </c>
      <c r="E2593" s="154" t="s">
        <v>659</v>
      </c>
      <c r="F2593" s="157">
        <v>162</v>
      </c>
      <c r="G2593" s="157" t="s">
        <v>660</v>
      </c>
      <c r="H2593" s="160">
        <v>18.22</v>
      </c>
      <c r="I2593" s="157">
        <v>2013</v>
      </c>
      <c r="J2593" s="157" t="s">
        <v>5</v>
      </c>
    </row>
    <row r="2594" spans="1:10">
      <c r="A2594" s="166" t="str">
        <f t="shared" si="192"/>
        <v>Germany, Media</v>
      </c>
      <c r="B2594" s="154" t="str">
        <f t="shared" si="194"/>
        <v>DE</v>
      </c>
      <c r="C2594" s="154" t="str">
        <f t="shared" si="194"/>
        <v>276</v>
      </c>
      <c r="D2594" s="155" t="str">
        <f t="shared" si="194"/>
        <v>Germany</v>
      </c>
      <c r="E2594" s="154" t="s">
        <v>659</v>
      </c>
      <c r="F2594" s="157">
        <v>182</v>
      </c>
      <c r="G2594" s="157" t="s">
        <v>660</v>
      </c>
      <c r="H2594" s="160">
        <v>10.24</v>
      </c>
      <c r="I2594" s="157">
        <v>2013</v>
      </c>
      <c r="J2594" s="157" t="s">
        <v>5</v>
      </c>
    </row>
    <row r="2595" spans="1:10">
      <c r="A2595" s="166" t="str">
        <f t="shared" si="192"/>
        <v>Austria, Media</v>
      </c>
      <c r="B2595" s="154" t="str">
        <f t="shared" si="194"/>
        <v>AT</v>
      </c>
      <c r="C2595" s="154" t="str">
        <f t="shared" si="194"/>
        <v>040</v>
      </c>
      <c r="D2595" s="155" t="str">
        <f t="shared" si="194"/>
        <v>Austria</v>
      </c>
      <c r="E2595" s="154" t="s">
        <v>659</v>
      </c>
      <c r="F2595" s="157">
        <v>187</v>
      </c>
      <c r="G2595" s="157" t="s">
        <v>660</v>
      </c>
      <c r="H2595" s="160">
        <v>9.4</v>
      </c>
      <c r="I2595" s="157">
        <v>2013</v>
      </c>
      <c r="J2595" s="157" t="s">
        <v>5</v>
      </c>
    </row>
    <row r="2596" spans="1:10">
      <c r="A2596" s="166" t="str">
        <f t="shared" si="192"/>
        <v>Canada, Media</v>
      </c>
      <c r="B2596" s="154" t="str">
        <f t="shared" si="194"/>
        <v>CA</v>
      </c>
      <c r="C2596" s="154" t="str">
        <f t="shared" si="194"/>
        <v>124</v>
      </c>
      <c r="D2596" s="155" t="str">
        <f t="shared" si="194"/>
        <v>Canada</v>
      </c>
      <c r="E2596" s="154" t="s">
        <v>659</v>
      </c>
      <c r="F2596" s="157">
        <v>178</v>
      </c>
      <c r="G2596" s="157" t="s">
        <v>660</v>
      </c>
      <c r="H2596" s="160">
        <v>12.69</v>
      </c>
      <c r="I2596" s="157">
        <v>2013</v>
      </c>
      <c r="J2596" s="157" t="s">
        <v>5</v>
      </c>
    </row>
    <row r="2597" spans="1:10">
      <c r="A2597" s="166" t="str">
        <f t="shared" si="192"/>
        <v>Monaco, Media</v>
      </c>
      <c r="B2597" s="154" t="str">
        <f t="shared" si="194"/>
        <v>MC</v>
      </c>
      <c r="C2597" s="154" t="str">
        <f t="shared" si="194"/>
        <v>492</v>
      </c>
      <c r="D2597" s="155" t="str">
        <f t="shared" si="194"/>
        <v>Monaco</v>
      </c>
      <c r="E2597" s="154" t="s">
        <v>659</v>
      </c>
      <c r="F2597" s="157">
        <v>200</v>
      </c>
      <c r="G2597" s="157" t="s">
        <v>660</v>
      </c>
      <c r="H2597" s="160">
        <v>1.6</v>
      </c>
      <c r="I2597" s="157">
        <v>2013</v>
      </c>
      <c r="J2597" s="157" t="s">
        <v>6</v>
      </c>
    </row>
    <row r="2598" spans="1:10">
      <c r="A2598" s="166" t="str">
        <f t="shared" si="192"/>
        <v>Denmark, Media</v>
      </c>
      <c r="B2598" s="154" t="str">
        <f t="shared" si="194"/>
        <v>DK</v>
      </c>
      <c r="C2598" s="154" t="str">
        <f t="shared" si="194"/>
        <v>208</v>
      </c>
      <c r="D2598" s="155" t="str">
        <f t="shared" si="194"/>
        <v>Denmark</v>
      </c>
      <c r="E2598" s="154" t="s">
        <v>659</v>
      </c>
      <c r="F2598" s="157">
        <v>193</v>
      </c>
      <c r="G2598" s="157" t="s">
        <v>660</v>
      </c>
      <c r="H2598" s="160">
        <v>7.08</v>
      </c>
      <c r="I2598" s="157">
        <v>2013</v>
      </c>
      <c r="J2598" s="157" t="s">
        <v>5</v>
      </c>
    </row>
    <row r="2599" spans="1:10">
      <c r="A2599" s="166" t="str">
        <f t="shared" si="192"/>
        <v>Sweden, Media</v>
      </c>
      <c r="B2599" s="154" t="str">
        <f t="shared" si="194"/>
        <v>SE</v>
      </c>
      <c r="C2599" s="154" t="str">
        <f t="shared" si="194"/>
        <v>752</v>
      </c>
      <c r="D2599" s="155" t="str">
        <f t="shared" si="194"/>
        <v>Sweden</v>
      </c>
      <c r="E2599" s="154" t="s">
        <v>659</v>
      </c>
      <c r="F2599" s="157">
        <v>189</v>
      </c>
      <c r="G2599" s="157" t="s">
        <v>660</v>
      </c>
      <c r="H2599" s="160">
        <v>9.23</v>
      </c>
      <c r="I2599" s="157">
        <v>2013</v>
      </c>
      <c r="J2599" s="157" t="s">
        <v>5</v>
      </c>
    </row>
    <row r="2600" spans="1:10">
      <c r="A2600" s="166" t="str">
        <f t="shared" si="192"/>
        <v>Australia, Media</v>
      </c>
      <c r="B2600" s="154" t="str">
        <f t="shared" si="194"/>
        <v>AU</v>
      </c>
      <c r="C2600" s="154" t="str">
        <f t="shared" si="194"/>
        <v>036</v>
      </c>
      <c r="D2600" s="155" t="str">
        <f t="shared" si="194"/>
        <v>Australia</v>
      </c>
      <c r="E2600" s="154" t="s">
        <v>659</v>
      </c>
      <c r="F2600" s="157">
        <v>171</v>
      </c>
      <c r="G2600" s="157" t="s">
        <v>660</v>
      </c>
      <c r="H2600" s="160">
        <v>15.24</v>
      </c>
      <c r="I2600" s="157">
        <v>2013</v>
      </c>
      <c r="J2600" s="157" t="s">
        <v>5</v>
      </c>
    </row>
    <row r="2601" spans="1:10">
      <c r="A2601" s="166" t="str">
        <f t="shared" si="192"/>
        <v>Netherlands, Media</v>
      </c>
      <c r="B2601" s="154" t="str">
        <f t="shared" si="194"/>
        <v>NL</v>
      </c>
      <c r="C2601" s="154" t="str">
        <f t="shared" si="194"/>
        <v>528</v>
      </c>
      <c r="D2601" s="155" t="str">
        <f t="shared" si="194"/>
        <v>Netherlands</v>
      </c>
      <c r="E2601" s="154" t="s">
        <v>659</v>
      </c>
      <c r="F2601" s="157">
        <v>197</v>
      </c>
      <c r="G2601" s="157" t="s">
        <v>660</v>
      </c>
      <c r="H2601" s="160">
        <v>6.48</v>
      </c>
      <c r="I2601" s="157">
        <v>2013</v>
      </c>
      <c r="J2601" s="157" t="s">
        <v>5</v>
      </c>
    </row>
    <row r="2602" spans="1:10">
      <c r="A2602" s="166" t="str">
        <f t="shared" si="192"/>
        <v>New Zealand, Media</v>
      </c>
      <c r="B2602" s="154" t="str">
        <f t="shared" si="194"/>
        <v>NZ</v>
      </c>
      <c r="C2602" s="154" t="str">
        <f t="shared" si="194"/>
        <v>554</v>
      </c>
      <c r="D2602" s="155" t="str">
        <f t="shared" si="194"/>
        <v>New Zealand</v>
      </c>
      <c r="E2602" s="154" t="s">
        <v>659</v>
      </c>
      <c r="F2602" s="157">
        <v>191</v>
      </c>
      <c r="G2602" s="157" t="s">
        <v>660</v>
      </c>
      <c r="H2602" s="160">
        <v>8.3800000000000008</v>
      </c>
      <c r="I2602" s="157">
        <v>2013</v>
      </c>
      <c r="J2602" s="157" t="s">
        <v>5</v>
      </c>
    </row>
    <row r="2603" spans="1:10">
      <c r="A2603" s="166" t="str">
        <f t="shared" si="192"/>
        <v>Switzerland, Media</v>
      </c>
      <c r="B2603" s="154" t="str">
        <f t="shared" si="194"/>
        <v>CH</v>
      </c>
      <c r="C2603" s="154" t="str">
        <f t="shared" si="194"/>
        <v>756</v>
      </c>
      <c r="D2603" s="155" t="str">
        <f t="shared" si="194"/>
        <v>Switzerland</v>
      </c>
      <c r="E2603" s="154" t="s">
        <v>659</v>
      </c>
      <c r="F2603" s="157">
        <v>185</v>
      </c>
      <c r="G2603" s="157" t="s">
        <v>660</v>
      </c>
      <c r="H2603" s="160">
        <v>9.94</v>
      </c>
      <c r="I2603" s="157">
        <v>2013</v>
      </c>
      <c r="J2603" s="157" t="s">
        <v>5</v>
      </c>
    </row>
    <row r="2604" spans="1:10">
      <c r="A2604" s="166" t="str">
        <f t="shared" si="192"/>
        <v>Norway, Media</v>
      </c>
      <c r="B2604" s="154" t="str">
        <f t="shared" si="194"/>
        <v>NO</v>
      </c>
      <c r="C2604" s="154" t="str">
        <f t="shared" si="194"/>
        <v>578</v>
      </c>
      <c r="D2604" s="155" t="str">
        <f t="shared" si="194"/>
        <v>Norway</v>
      </c>
      <c r="E2604" s="154" t="s">
        <v>659</v>
      </c>
      <c r="F2604" s="157">
        <v>196</v>
      </c>
      <c r="G2604" s="157" t="s">
        <v>660</v>
      </c>
      <c r="H2604" s="160">
        <v>6.52</v>
      </c>
      <c r="I2604" s="157">
        <v>2013</v>
      </c>
      <c r="J2604" s="157" t="s">
        <v>5</v>
      </c>
    </row>
    <row r="2605" spans="1:10">
      <c r="A2605" s="166" t="str">
        <f t="shared" si="192"/>
        <v>Somalia, Research</v>
      </c>
      <c r="B2605" s="154" t="str">
        <f t="shared" ref="B2605:D2620" si="195">B2405</f>
        <v>SO</v>
      </c>
      <c r="C2605" s="154" t="str">
        <f t="shared" si="195"/>
        <v>706</v>
      </c>
      <c r="D2605" s="155" t="str">
        <f t="shared" si="195"/>
        <v>Somalia</v>
      </c>
      <c r="E2605" s="154" t="s">
        <v>666</v>
      </c>
      <c r="F2605" s="157">
        <v>10</v>
      </c>
      <c r="G2605" s="157" t="s">
        <v>1311</v>
      </c>
      <c r="H2605" s="157">
        <v>208</v>
      </c>
      <c r="I2605" s="157">
        <v>2013</v>
      </c>
      <c r="J2605" s="157" t="s">
        <v>5</v>
      </c>
    </row>
    <row r="2606" spans="1:10">
      <c r="A2606" s="166" t="str">
        <f t="shared" si="192"/>
        <v>Democratic Republic of the Congo, Research</v>
      </c>
      <c r="B2606" s="154" t="str">
        <f t="shared" si="195"/>
        <v>CD</v>
      </c>
      <c r="C2606" s="154" t="str">
        <f t="shared" si="195"/>
        <v>180</v>
      </c>
      <c r="D2606" s="155" t="str">
        <f t="shared" si="195"/>
        <v>Democratic Republic of the Congo</v>
      </c>
      <c r="E2606" s="154" t="s">
        <v>666</v>
      </c>
      <c r="F2606" s="157">
        <v>41</v>
      </c>
      <c r="G2606" s="157" t="s">
        <v>1311</v>
      </c>
      <c r="H2606" s="157">
        <v>169</v>
      </c>
      <c r="I2606" s="157">
        <v>2013</v>
      </c>
      <c r="J2606" s="157" t="s">
        <v>5</v>
      </c>
    </row>
    <row r="2607" spans="1:10">
      <c r="A2607" s="166" t="str">
        <f t="shared" si="192"/>
        <v>Eritrea, Research</v>
      </c>
      <c r="B2607" s="154" t="str">
        <f t="shared" si="195"/>
        <v>ER</v>
      </c>
      <c r="C2607" s="154" t="str">
        <f t="shared" si="195"/>
        <v>232</v>
      </c>
      <c r="D2607" s="155" t="str">
        <f t="shared" si="195"/>
        <v>Eritrea</v>
      </c>
      <c r="E2607" s="154" t="s">
        <v>666</v>
      </c>
      <c r="F2607" s="157">
        <v>42</v>
      </c>
      <c r="G2607" s="157" t="s">
        <v>1311</v>
      </c>
      <c r="H2607" s="157">
        <v>168</v>
      </c>
      <c r="I2607" s="157">
        <v>2013</v>
      </c>
      <c r="J2607" s="157" t="s">
        <v>5</v>
      </c>
    </row>
    <row r="2608" spans="1:10">
      <c r="A2608" s="166" t="str">
        <f t="shared" si="192"/>
        <v>Chad, Research</v>
      </c>
      <c r="B2608" s="154" t="str">
        <f t="shared" si="195"/>
        <v>TD</v>
      </c>
      <c r="C2608" s="154" t="str">
        <f t="shared" si="195"/>
        <v>148</v>
      </c>
      <c r="D2608" s="155" t="str">
        <f t="shared" si="195"/>
        <v>Chad</v>
      </c>
      <c r="E2608" s="154" t="s">
        <v>666</v>
      </c>
      <c r="F2608" s="157">
        <v>33</v>
      </c>
      <c r="G2608" s="157" t="s">
        <v>1311</v>
      </c>
      <c r="H2608" s="157">
        <v>179</v>
      </c>
      <c r="I2608" s="157">
        <v>2013</v>
      </c>
      <c r="J2608" s="157" t="s">
        <v>5</v>
      </c>
    </row>
    <row r="2609" spans="1:10">
      <c r="A2609" s="166" t="str">
        <f t="shared" si="192"/>
        <v>Burundi, Research</v>
      </c>
      <c r="B2609" s="154" t="str">
        <f t="shared" si="195"/>
        <v>BI</v>
      </c>
      <c r="C2609" s="154" t="str">
        <f t="shared" si="195"/>
        <v>108</v>
      </c>
      <c r="D2609" s="155" t="str">
        <f t="shared" si="195"/>
        <v>Burundi</v>
      </c>
      <c r="E2609" s="154" t="s">
        <v>666</v>
      </c>
      <c r="F2609" s="157">
        <v>34</v>
      </c>
      <c r="G2609" s="157" t="s">
        <v>1311</v>
      </c>
      <c r="H2609" s="157">
        <v>178</v>
      </c>
      <c r="I2609" s="157">
        <v>2013</v>
      </c>
      <c r="J2609" s="157" t="s">
        <v>5</v>
      </c>
    </row>
    <row r="2610" spans="1:10">
      <c r="A2610" s="166" t="str">
        <f t="shared" si="192"/>
        <v>Guinea-Bissau, Research</v>
      </c>
      <c r="B2610" s="154" t="str">
        <f t="shared" si="195"/>
        <v>GW</v>
      </c>
      <c r="C2610" s="154" t="str">
        <f t="shared" si="195"/>
        <v>624</v>
      </c>
      <c r="D2610" s="155" t="str">
        <f t="shared" si="195"/>
        <v>Guinea-Bissau</v>
      </c>
      <c r="E2610" s="154" t="s">
        <v>666</v>
      </c>
      <c r="F2610" s="157">
        <v>37</v>
      </c>
      <c r="G2610" s="157" t="s">
        <v>1311</v>
      </c>
      <c r="H2610" s="157">
        <v>174</v>
      </c>
      <c r="I2610" s="157">
        <v>2013</v>
      </c>
      <c r="J2610" s="157" t="s">
        <v>5</v>
      </c>
    </row>
    <row r="2611" spans="1:10">
      <c r="A2611" s="166" t="str">
        <f t="shared" si="192"/>
        <v>Central African Republic, Research</v>
      </c>
      <c r="B2611" s="154" t="str">
        <f t="shared" si="195"/>
        <v>CF</v>
      </c>
      <c r="C2611" s="154" t="str">
        <f t="shared" si="195"/>
        <v>140</v>
      </c>
      <c r="D2611" s="155" t="str">
        <f t="shared" si="195"/>
        <v>Central African Republic</v>
      </c>
      <c r="E2611" s="154" t="s">
        <v>666</v>
      </c>
      <c r="F2611" s="157">
        <v>44</v>
      </c>
      <c r="G2611" s="157" t="s">
        <v>1311</v>
      </c>
      <c r="H2611" s="157">
        <v>165</v>
      </c>
      <c r="I2611" s="157">
        <v>2013</v>
      </c>
      <c r="J2611" s="157" t="s">
        <v>5</v>
      </c>
    </row>
    <row r="2612" spans="1:10">
      <c r="A2612" s="166" t="str">
        <f t="shared" si="192"/>
        <v>Guinea, Research</v>
      </c>
      <c r="B2612" s="154" t="str">
        <f t="shared" si="195"/>
        <v>GN</v>
      </c>
      <c r="C2612" s="154" t="str">
        <f t="shared" si="195"/>
        <v>324</v>
      </c>
      <c r="D2612" s="155" t="str">
        <f t="shared" si="195"/>
        <v>Guinea</v>
      </c>
      <c r="E2612" s="154" t="s">
        <v>666</v>
      </c>
      <c r="F2612" s="157">
        <v>43</v>
      </c>
      <c r="G2612" s="157" t="s">
        <v>1311</v>
      </c>
      <c r="H2612" s="157">
        <v>167</v>
      </c>
      <c r="I2612" s="157">
        <v>2013</v>
      </c>
      <c r="J2612" s="157" t="s">
        <v>5</v>
      </c>
    </row>
    <row r="2613" spans="1:10">
      <c r="A2613" s="166" t="str">
        <f t="shared" si="192"/>
        <v>Yemen, Research</v>
      </c>
      <c r="B2613" s="154" t="str">
        <f t="shared" si="195"/>
        <v>YE</v>
      </c>
      <c r="C2613" s="154" t="str">
        <f t="shared" si="195"/>
        <v>887</v>
      </c>
      <c r="D2613" s="155" t="str">
        <f t="shared" si="195"/>
        <v>Yemen</v>
      </c>
      <c r="E2613" s="154" t="s">
        <v>666</v>
      </c>
      <c r="F2613" s="157">
        <v>81</v>
      </c>
      <c r="G2613" s="157" t="s">
        <v>1311</v>
      </c>
      <c r="H2613" s="157">
        <v>123</v>
      </c>
      <c r="I2613" s="157">
        <v>2013</v>
      </c>
      <c r="J2613" s="157" t="s">
        <v>5</v>
      </c>
    </row>
    <row r="2614" spans="1:10">
      <c r="A2614" s="166" t="str">
        <f t="shared" si="192"/>
        <v>Liberia, Research</v>
      </c>
      <c r="B2614" s="154" t="str">
        <f t="shared" si="195"/>
        <v>LR</v>
      </c>
      <c r="C2614" s="154" t="str">
        <f t="shared" si="195"/>
        <v>430</v>
      </c>
      <c r="D2614" s="155" t="str">
        <f t="shared" si="195"/>
        <v>Liberia</v>
      </c>
      <c r="E2614" s="154" t="s">
        <v>666</v>
      </c>
      <c r="F2614" s="157">
        <v>19</v>
      </c>
      <c r="G2614" s="157" t="s">
        <v>1311</v>
      </c>
      <c r="H2614" s="157">
        <v>194</v>
      </c>
      <c r="I2614" s="157">
        <v>2013</v>
      </c>
      <c r="J2614" s="157" t="s">
        <v>5</v>
      </c>
    </row>
    <row r="2615" spans="1:10">
      <c r="A2615" s="166" t="str">
        <f t="shared" si="192"/>
        <v>Mali, Research</v>
      </c>
      <c r="B2615" s="154" t="str">
        <f t="shared" si="195"/>
        <v>ML</v>
      </c>
      <c r="C2615" s="154" t="str">
        <f t="shared" si="195"/>
        <v>466</v>
      </c>
      <c r="D2615" s="155" t="str">
        <f t="shared" si="195"/>
        <v>Mali</v>
      </c>
      <c r="E2615" s="154" t="s">
        <v>666</v>
      </c>
      <c r="F2615" s="157">
        <v>83</v>
      </c>
      <c r="G2615" s="157" t="s">
        <v>1311</v>
      </c>
      <c r="H2615" s="157">
        <v>121</v>
      </c>
      <c r="I2615" s="157">
        <v>2013</v>
      </c>
      <c r="J2615" s="157" t="s">
        <v>5</v>
      </c>
    </row>
    <row r="2616" spans="1:10">
      <c r="A2616" s="166" t="str">
        <f t="shared" si="192"/>
        <v>Democratic People's Republic of Korea, Research</v>
      </c>
      <c r="B2616" s="154" t="str">
        <f t="shared" si="195"/>
        <v>KP</v>
      </c>
      <c r="C2616" s="154" t="str">
        <f t="shared" si="195"/>
        <v>408</v>
      </c>
      <c r="D2616" s="155" t="str">
        <f t="shared" si="195"/>
        <v>Democratic People's Republic of Korea</v>
      </c>
      <c r="E2616" s="154" t="s">
        <v>666</v>
      </c>
      <c r="F2616" s="157">
        <v>86</v>
      </c>
      <c r="G2616" s="157" t="s">
        <v>1311</v>
      </c>
      <c r="H2616" s="157">
        <v>118</v>
      </c>
      <c r="I2616" s="157">
        <v>2013</v>
      </c>
      <c r="J2616" s="157" t="s">
        <v>5</v>
      </c>
    </row>
    <row r="2617" spans="1:10">
      <c r="A2617" s="166" t="str">
        <f t="shared" si="192"/>
        <v>Afghanistan, Research</v>
      </c>
      <c r="B2617" s="154" t="str">
        <f t="shared" si="195"/>
        <v>AF</v>
      </c>
      <c r="C2617" s="154" t="str">
        <f t="shared" si="195"/>
        <v>004</v>
      </c>
      <c r="D2617" s="155" t="str">
        <f t="shared" si="195"/>
        <v>Afghanistan</v>
      </c>
      <c r="E2617" s="154" t="s">
        <v>666</v>
      </c>
      <c r="F2617" s="157">
        <v>49</v>
      </c>
      <c r="G2617" s="157" t="s">
        <v>1311</v>
      </c>
      <c r="H2617" s="157">
        <v>158</v>
      </c>
      <c r="I2617" s="157">
        <v>2013</v>
      </c>
      <c r="J2617" s="157" t="s">
        <v>5</v>
      </c>
    </row>
    <row r="2618" spans="1:10">
      <c r="A2618" s="166" t="str">
        <f t="shared" si="192"/>
        <v>Niger, Research</v>
      </c>
      <c r="B2618" s="154" t="str">
        <f t="shared" si="195"/>
        <v>NE</v>
      </c>
      <c r="C2618" s="154" t="str">
        <f t="shared" si="195"/>
        <v>562</v>
      </c>
      <c r="D2618" s="155" t="str">
        <f t="shared" si="195"/>
        <v>Niger</v>
      </c>
      <c r="E2618" s="154" t="s">
        <v>666</v>
      </c>
      <c r="F2618" s="157">
        <v>67</v>
      </c>
      <c r="G2618" s="157" t="s">
        <v>1311</v>
      </c>
      <c r="H2618" s="157">
        <v>137</v>
      </c>
      <c r="I2618" s="157">
        <v>2013</v>
      </c>
      <c r="J2618" s="157" t="s">
        <v>5</v>
      </c>
    </row>
    <row r="2619" spans="1:10">
      <c r="A2619" s="166" t="str">
        <f t="shared" si="192"/>
        <v>Madagascar, Research</v>
      </c>
      <c r="B2619" s="154" t="str">
        <f t="shared" si="195"/>
        <v>MG</v>
      </c>
      <c r="C2619" s="154" t="str">
        <f t="shared" si="195"/>
        <v>450</v>
      </c>
      <c r="D2619" s="155" t="str">
        <f t="shared" si="195"/>
        <v>Madagascar</v>
      </c>
      <c r="E2619" s="154" t="s">
        <v>666</v>
      </c>
      <c r="F2619" s="157">
        <v>87</v>
      </c>
      <c r="G2619" s="157" t="s">
        <v>1311</v>
      </c>
      <c r="H2619" s="157">
        <v>117</v>
      </c>
      <c r="I2619" s="157">
        <v>2013</v>
      </c>
      <c r="J2619" s="157" t="s">
        <v>5</v>
      </c>
    </row>
    <row r="2620" spans="1:10">
      <c r="A2620" s="166" t="str">
        <f t="shared" si="192"/>
        <v>Sierra Leone, Research</v>
      </c>
      <c r="B2620" s="154" t="str">
        <f t="shared" si="195"/>
        <v>SL</v>
      </c>
      <c r="C2620" s="154" t="str">
        <f t="shared" si="195"/>
        <v>694</v>
      </c>
      <c r="D2620" s="155" t="str">
        <f t="shared" si="195"/>
        <v>Sierra Leone</v>
      </c>
      <c r="E2620" s="154" t="s">
        <v>666</v>
      </c>
      <c r="F2620" s="157">
        <v>39</v>
      </c>
      <c r="G2620" s="157" t="s">
        <v>1311</v>
      </c>
      <c r="H2620" s="157">
        <v>171</v>
      </c>
      <c r="I2620" s="157">
        <v>2013</v>
      </c>
      <c r="J2620" s="157" t="s">
        <v>5</v>
      </c>
    </row>
    <row r="2621" spans="1:10">
      <c r="A2621" s="166" t="str">
        <f t="shared" si="192"/>
        <v>Sudan, Research</v>
      </c>
      <c r="B2621" s="154" t="str">
        <f t="shared" ref="B2621:D2636" si="196">B2421</f>
        <v>SD</v>
      </c>
      <c r="C2621" s="154" t="str">
        <f t="shared" si="196"/>
        <v>729</v>
      </c>
      <c r="D2621" s="155" t="str">
        <f t="shared" si="196"/>
        <v>Sudan</v>
      </c>
      <c r="E2621" s="154" t="s">
        <v>666</v>
      </c>
      <c r="F2621" s="157">
        <v>103</v>
      </c>
      <c r="G2621" s="157" t="s">
        <v>1311</v>
      </c>
      <c r="H2621" s="157">
        <v>100</v>
      </c>
      <c r="I2621" s="157">
        <v>2013</v>
      </c>
      <c r="J2621" s="157" t="s">
        <v>5</v>
      </c>
    </row>
    <row r="2622" spans="1:10">
      <c r="A2622" s="166" t="str">
        <f t="shared" si="192"/>
        <v>Ethiopia, Research</v>
      </c>
      <c r="B2622" s="154" t="str">
        <f t="shared" si="196"/>
        <v>ET</v>
      </c>
      <c r="C2622" s="154" t="str">
        <f t="shared" si="196"/>
        <v>231</v>
      </c>
      <c r="D2622" s="155" t="str">
        <f t="shared" si="196"/>
        <v>Ethiopia</v>
      </c>
      <c r="E2622" s="154" t="s">
        <v>666</v>
      </c>
      <c r="F2622" s="157">
        <v>123</v>
      </c>
      <c r="G2622" s="157" t="s">
        <v>1311</v>
      </c>
      <c r="H2622" s="157">
        <v>80</v>
      </c>
      <c r="I2622" s="157">
        <v>2013</v>
      </c>
      <c r="J2622" s="157" t="s">
        <v>5</v>
      </c>
    </row>
    <row r="2623" spans="1:10">
      <c r="A2623" s="166" t="str">
        <f t="shared" si="192"/>
        <v>Djibouti, Research</v>
      </c>
      <c r="B2623" s="154" t="str">
        <f t="shared" si="196"/>
        <v>DJ</v>
      </c>
      <c r="C2623" s="154" t="str">
        <f t="shared" si="196"/>
        <v>262</v>
      </c>
      <c r="D2623" s="155" t="str">
        <f t="shared" si="196"/>
        <v>Djibouti</v>
      </c>
      <c r="E2623" s="154" t="s">
        <v>666</v>
      </c>
      <c r="F2623" s="157">
        <v>21</v>
      </c>
      <c r="G2623" s="157" t="s">
        <v>1311</v>
      </c>
      <c r="H2623" s="157">
        <v>192</v>
      </c>
      <c r="I2623" s="157">
        <v>2013</v>
      </c>
      <c r="J2623" s="157" t="s">
        <v>5</v>
      </c>
    </row>
    <row r="2624" spans="1:10">
      <c r="A2624" s="166" t="str">
        <f t="shared" si="192"/>
        <v>Gambia, Research</v>
      </c>
      <c r="B2624" s="154" t="str">
        <f t="shared" si="196"/>
        <v>GM</v>
      </c>
      <c r="C2624" s="154" t="str">
        <f t="shared" si="196"/>
        <v>270</v>
      </c>
      <c r="D2624" s="155" t="str">
        <f t="shared" si="196"/>
        <v>Gambia</v>
      </c>
      <c r="E2624" s="154" t="s">
        <v>666</v>
      </c>
      <c r="F2624" s="157">
        <v>75</v>
      </c>
      <c r="G2624" s="157" t="s">
        <v>1311</v>
      </c>
      <c r="H2624" s="157">
        <v>129</v>
      </c>
      <c r="I2624" s="157">
        <v>2013</v>
      </c>
      <c r="J2624" s="157" t="s">
        <v>5</v>
      </c>
    </row>
    <row r="2625" spans="1:10">
      <c r="A2625" s="166" t="str">
        <f t="shared" si="192"/>
        <v>Rwanda, Research</v>
      </c>
      <c r="B2625" s="154" t="str">
        <f t="shared" si="196"/>
        <v>RW</v>
      </c>
      <c r="C2625" s="154" t="str">
        <f t="shared" si="196"/>
        <v>646</v>
      </c>
      <c r="D2625" s="155" t="str">
        <f t="shared" si="196"/>
        <v>Rwanda</v>
      </c>
      <c r="E2625" s="154" t="s">
        <v>666</v>
      </c>
      <c r="F2625" s="157">
        <v>58</v>
      </c>
      <c r="G2625" s="157" t="s">
        <v>1311</v>
      </c>
      <c r="H2625" s="157">
        <v>147</v>
      </c>
      <c r="I2625" s="157">
        <v>2013</v>
      </c>
      <c r="J2625" s="157" t="s">
        <v>5</v>
      </c>
    </row>
    <row r="2626" spans="1:10">
      <c r="A2626" s="166" t="str">
        <f t="shared" si="192"/>
        <v>Zimbabwe, Research</v>
      </c>
      <c r="B2626" s="154" t="str">
        <f t="shared" si="196"/>
        <v>ZW</v>
      </c>
      <c r="C2626" s="154" t="str">
        <f t="shared" si="196"/>
        <v>716</v>
      </c>
      <c r="D2626" s="155" t="str">
        <f t="shared" si="196"/>
        <v>Zimbabwe</v>
      </c>
      <c r="E2626" s="154" t="s">
        <v>666</v>
      </c>
      <c r="F2626" s="157">
        <v>108</v>
      </c>
      <c r="G2626" s="157" t="s">
        <v>1311</v>
      </c>
      <c r="H2626" s="157">
        <v>95</v>
      </c>
      <c r="I2626" s="157">
        <v>2013</v>
      </c>
      <c r="J2626" s="157" t="s">
        <v>5</v>
      </c>
    </row>
    <row r="2627" spans="1:10">
      <c r="A2627" s="166" t="str">
        <f t="shared" si="192"/>
        <v>Mauritania, Research</v>
      </c>
      <c r="B2627" s="154" t="str">
        <f t="shared" si="196"/>
        <v>MR</v>
      </c>
      <c r="C2627" s="154" t="str">
        <f t="shared" si="196"/>
        <v>478</v>
      </c>
      <c r="D2627" s="155" t="str">
        <f t="shared" si="196"/>
        <v>Mauritania</v>
      </c>
      <c r="E2627" s="154" t="s">
        <v>666</v>
      </c>
      <c r="F2627" s="157">
        <v>40</v>
      </c>
      <c r="G2627" s="157" t="s">
        <v>1311</v>
      </c>
      <c r="H2627" s="157">
        <v>170</v>
      </c>
      <c r="I2627" s="157">
        <v>2013</v>
      </c>
      <c r="J2627" s="157" t="s">
        <v>5</v>
      </c>
    </row>
    <row r="2628" spans="1:10">
      <c r="A2628" s="166" t="str">
        <f t="shared" si="192"/>
        <v>Timor-Leste, Research</v>
      </c>
      <c r="B2628" s="154" t="str">
        <f t="shared" si="196"/>
        <v>TL</v>
      </c>
      <c r="C2628" s="154" t="str">
        <f t="shared" si="196"/>
        <v>626</v>
      </c>
      <c r="D2628" s="155" t="str">
        <f t="shared" si="196"/>
        <v>Timor-Leste</v>
      </c>
      <c r="E2628" s="154" t="s">
        <v>666</v>
      </c>
      <c r="F2628" s="157">
        <v>7</v>
      </c>
      <c r="G2628" s="157" t="s">
        <v>1311</v>
      </c>
      <c r="H2628" s="157">
        <v>211</v>
      </c>
      <c r="I2628" s="157">
        <v>2013</v>
      </c>
      <c r="J2628" s="157" t="s">
        <v>5</v>
      </c>
    </row>
    <row r="2629" spans="1:10">
      <c r="A2629" s="166" t="str">
        <f t="shared" si="192"/>
        <v>Burkina Faso, Research</v>
      </c>
      <c r="B2629" s="154" t="str">
        <f t="shared" si="196"/>
        <v>BF</v>
      </c>
      <c r="C2629" s="154" t="str">
        <f t="shared" si="196"/>
        <v>854</v>
      </c>
      <c r="D2629" s="155" t="str">
        <f t="shared" si="196"/>
        <v>Burkina Faso</v>
      </c>
      <c r="E2629" s="154" t="s">
        <v>666</v>
      </c>
      <c r="F2629" s="157">
        <v>96</v>
      </c>
      <c r="G2629" s="157" t="s">
        <v>1311</v>
      </c>
      <c r="H2629" s="157">
        <v>107</v>
      </c>
      <c r="I2629" s="157">
        <v>2013</v>
      </c>
      <c r="J2629" s="157" t="s">
        <v>5</v>
      </c>
    </row>
    <row r="2630" spans="1:10">
      <c r="A2630" s="166" t="str">
        <f t="shared" ref="A2630:A2693" si="197">D2630&amp;", "&amp;E2630</f>
        <v>Togo, Research</v>
      </c>
      <c r="B2630" s="154" t="str">
        <f t="shared" si="196"/>
        <v>TG</v>
      </c>
      <c r="C2630" s="154" t="str">
        <f t="shared" si="196"/>
        <v>768</v>
      </c>
      <c r="D2630" s="155" t="str">
        <f t="shared" si="196"/>
        <v>Togo</v>
      </c>
      <c r="E2630" s="154" t="s">
        <v>666</v>
      </c>
      <c r="F2630" s="157">
        <v>63</v>
      </c>
      <c r="G2630" s="157" t="s">
        <v>1311</v>
      </c>
      <c r="H2630" s="157">
        <v>142</v>
      </c>
      <c r="I2630" s="157">
        <v>2013</v>
      </c>
      <c r="J2630" s="157" t="s">
        <v>5</v>
      </c>
    </row>
    <row r="2631" spans="1:10">
      <c r="A2631" s="166" t="str">
        <f t="shared" si="197"/>
        <v>Mozambique, Research</v>
      </c>
      <c r="B2631" s="154" t="str">
        <f t="shared" si="196"/>
        <v>MZ</v>
      </c>
      <c r="C2631" s="154" t="str">
        <f t="shared" si="196"/>
        <v>508</v>
      </c>
      <c r="D2631" s="155" t="str">
        <f t="shared" si="196"/>
        <v>Mozambique</v>
      </c>
      <c r="E2631" s="154" t="s">
        <v>666</v>
      </c>
      <c r="F2631" s="157">
        <v>74</v>
      </c>
      <c r="G2631" s="157" t="s">
        <v>1311</v>
      </c>
      <c r="H2631" s="157">
        <v>130</v>
      </c>
      <c r="I2631" s="157">
        <v>2013</v>
      </c>
      <c r="J2631" s="157" t="s">
        <v>5</v>
      </c>
    </row>
    <row r="2632" spans="1:10">
      <c r="A2632" s="166" t="str">
        <f t="shared" si="197"/>
        <v>Haiti, Research</v>
      </c>
      <c r="B2632" s="154" t="str">
        <f t="shared" si="196"/>
        <v>HT</v>
      </c>
      <c r="C2632" s="154" t="str">
        <f t="shared" si="196"/>
        <v>332</v>
      </c>
      <c r="D2632" s="155" t="str">
        <f t="shared" si="196"/>
        <v>Haiti</v>
      </c>
      <c r="E2632" s="154" t="s">
        <v>666</v>
      </c>
      <c r="F2632" s="157">
        <v>46</v>
      </c>
      <c r="G2632" s="157" t="s">
        <v>1311</v>
      </c>
      <c r="H2632" s="157">
        <v>162</v>
      </c>
      <c r="I2632" s="157">
        <v>2013</v>
      </c>
      <c r="J2632" s="157" t="s">
        <v>5</v>
      </c>
    </row>
    <row r="2633" spans="1:10">
      <c r="A2633" s="166" t="str">
        <f t="shared" si="197"/>
        <v>Congo, Research</v>
      </c>
      <c r="B2633" s="154" t="str">
        <f t="shared" si="196"/>
        <v>CG</v>
      </c>
      <c r="C2633" s="154" t="str">
        <f t="shared" si="196"/>
        <v>178</v>
      </c>
      <c r="D2633" s="155" t="str">
        <f t="shared" si="196"/>
        <v>Congo</v>
      </c>
      <c r="E2633" s="154" t="s">
        <v>666</v>
      </c>
      <c r="F2633" s="157">
        <v>84</v>
      </c>
      <c r="G2633" s="157" t="s">
        <v>1311</v>
      </c>
      <c r="H2633" s="157">
        <v>120</v>
      </c>
      <c r="I2633" s="157">
        <v>2013</v>
      </c>
      <c r="J2633" s="157" t="s">
        <v>5</v>
      </c>
    </row>
    <row r="2634" spans="1:10">
      <c r="A2634" s="166" t="str">
        <f t="shared" si="197"/>
        <v>Comoros, Research</v>
      </c>
      <c r="B2634" s="154" t="str">
        <f t="shared" si="196"/>
        <v>KM</v>
      </c>
      <c r="C2634" s="154" t="str">
        <f t="shared" si="196"/>
        <v>174</v>
      </c>
      <c r="D2634" s="155" t="str">
        <f t="shared" si="196"/>
        <v>Comoros</v>
      </c>
      <c r="E2634" s="154" t="s">
        <v>666</v>
      </c>
      <c r="F2634" s="157">
        <v>9</v>
      </c>
      <c r="G2634" s="157" t="s">
        <v>1311</v>
      </c>
      <c r="H2634" s="157">
        <v>209</v>
      </c>
      <c r="I2634" s="157">
        <v>2013</v>
      </c>
      <c r="J2634" s="157" t="s">
        <v>5</v>
      </c>
    </row>
    <row r="2635" spans="1:10">
      <c r="A2635" s="166" t="str">
        <f t="shared" si="197"/>
        <v>Cameroon, Research</v>
      </c>
      <c r="B2635" s="154" t="str">
        <f t="shared" si="196"/>
        <v>CM</v>
      </c>
      <c r="C2635" s="154" t="str">
        <f t="shared" si="196"/>
        <v>120</v>
      </c>
      <c r="D2635" s="155" t="str">
        <f t="shared" si="196"/>
        <v>Cameroon</v>
      </c>
      <c r="E2635" s="154" t="s">
        <v>666</v>
      </c>
      <c r="F2635" s="157">
        <v>120</v>
      </c>
      <c r="G2635" s="157" t="s">
        <v>1311</v>
      </c>
      <c r="H2635" s="157">
        <v>83</v>
      </c>
      <c r="I2635" s="157">
        <v>2013</v>
      </c>
      <c r="J2635" s="157" t="s">
        <v>5</v>
      </c>
    </row>
    <row r="2636" spans="1:10">
      <c r="A2636" s="166" t="str">
        <f t="shared" si="197"/>
        <v>Sao Tome and Principe, Research</v>
      </c>
      <c r="B2636" s="154" t="str">
        <f t="shared" si="196"/>
        <v>ST</v>
      </c>
      <c r="C2636" s="154" t="str">
        <f t="shared" si="196"/>
        <v>678</v>
      </c>
      <c r="D2636" s="155" t="str">
        <f t="shared" si="196"/>
        <v>Sao Tome and Principe</v>
      </c>
      <c r="E2636" s="154" t="s">
        <v>666</v>
      </c>
      <c r="F2636" s="157">
        <v>5</v>
      </c>
      <c r="G2636" s="157" t="s">
        <v>1311</v>
      </c>
      <c r="H2636" s="157">
        <v>214</v>
      </c>
      <c r="I2636" s="157">
        <v>2013</v>
      </c>
      <c r="J2636" s="157" t="s">
        <v>5</v>
      </c>
    </row>
    <row r="2637" spans="1:10">
      <c r="A2637" s="166" t="str">
        <f t="shared" si="197"/>
        <v>Iraq, Research</v>
      </c>
      <c r="B2637" s="154" t="str">
        <f t="shared" ref="B2637:D2652" si="198">B2437</f>
        <v>IQ</v>
      </c>
      <c r="C2637" s="154" t="str">
        <f t="shared" si="198"/>
        <v>368</v>
      </c>
      <c r="D2637" s="155" t="str">
        <f t="shared" si="198"/>
        <v>Iraq</v>
      </c>
      <c r="E2637" s="154" t="s">
        <v>666</v>
      </c>
      <c r="F2637" s="157">
        <v>112</v>
      </c>
      <c r="G2637" s="157" t="s">
        <v>1311</v>
      </c>
      <c r="H2637" s="157">
        <v>91</v>
      </c>
      <c r="I2637" s="157">
        <v>2013</v>
      </c>
      <c r="J2637" s="157" t="s">
        <v>5</v>
      </c>
    </row>
    <row r="2638" spans="1:10">
      <c r="A2638" s="166" t="str">
        <f t="shared" si="197"/>
        <v>Cambodia, Research</v>
      </c>
      <c r="B2638" s="154" t="str">
        <f t="shared" si="198"/>
        <v>KH</v>
      </c>
      <c r="C2638" s="154" t="str">
        <f t="shared" si="198"/>
        <v>116</v>
      </c>
      <c r="D2638" s="155" t="str">
        <f t="shared" si="198"/>
        <v>Cambodia</v>
      </c>
      <c r="E2638" s="154" t="s">
        <v>666</v>
      </c>
      <c r="F2638" s="157">
        <v>79</v>
      </c>
      <c r="G2638" s="157" t="s">
        <v>1311</v>
      </c>
      <c r="H2638" s="157">
        <v>125</v>
      </c>
      <c r="I2638" s="157">
        <v>2013</v>
      </c>
      <c r="J2638" s="157" t="s">
        <v>5</v>
      </c>
    </row>
    <row r="2639" spans="1:10">
      <c r="A2639" s="166" t="str">
        <f t="shared" si="197"/>
        <v>Myanmar, Research</v>
      </c>
      <c r="B2639" s="154" t="str">
        <f t="shared" si="198"/>
        <v>MM</v>
      </c>
      <c r="C2639" s="154" t="str">
        <f t="shared" si="198"/>
        <v>104</v>
      </c>
      <c r="D2639" s="155" t="str">
        <f t="shared" si="198"/>
        <v>Myanmar</v>
      </c>
      <c r="E2639" s="154" t="s">
        <v>666</v>
      </c>
      <c r="F2639" s="157">
        <v>64</v>
      </c>
      <c r="G2639" s="157" t="s">
        <v>1311</v>
      </c>
      <c r="H2639" s="157">
        <v>140</v>
      </c>
      <c r="I2639" s="157">
        <v>2013</v>
      </c>
      <c r="J2639" s="157" t="s">
        <v>5</v>
      </c>
    </row>
    <row r="2640" spans="1:10">
      <c r="A2640" s="166" t="str">
        <f t="shared" si="197"/>
        <v>Lao People's Democratic Republic, Research</v>
      </c>
      <c r="B2640" s="154" t="str">
        <f t="shared" si="198"/>
        <v>LA</v>
      </c>
      <c r="C2640" s="154" t="str">
        <f t="shared" si="198"/>
        <v>418</v>
      </c>
      <c r="D2640" s="155" t="str">
        <f t="shared" si="198"/>
        <v>Lao People's Democratic Republic</v>
      </c>
      <c r="E2640" s="154" t="s">
        <v>666</v>
      </c>
      <c r="F2640" s="157">
        <v>66</v>
      </c>
      <c r="G2640" s="157" t="s">
        <v>1311</v>
      </c>
      <c r="H2640" s="157">
        <v>138</v>
      </c>
      <c r="I2640" s="157">
        <v>2013</v>
      </c>
      <c r="J2640" s="157" t="s">
        <v>5</v>
      </c>
    </row>
    <row r="2641" spans="1:10">
      <c r="A2641" s="166" t="str">
        <f t="shared" si="197"/>
        <v>Cote d'Ivoire, Research</v>
      </c>
      <c r="B2641" s="154" t="str">
        <f t="shared" si="198"/>
        <v>CI</v>
      </c>
      <c r="C2641" s="154" t="str">
        <f t="shared" si="198"/>
        <v>384</v>
      </c>
      <c r="D2641" s="155" t="str">
        <f t="shared" si="198"/>
        <v>Cote d'Ivoire</v>
      </c>
      <c r="E2641" s="154" t="s">
        <v>666</v>
      </c>
      <c r="F2641" s="157">
        <v>100</v>
      </c>
      <c r="G2641" s="157" t="s">
        <v>1311</v>
      </c>
      <c r="H2641" s="157">
        <v>103</v>
      </c>
      <c r="I2641" s="157">
        <v>2013</v>
      </c>
      <c r="J2641" s="157" t="s">
        <v>5</v>
      </c>
    </row>
    <row r="2642" spans="1:10">
      <c r="A2642" s="166" t="str">
        <f t="shared" si="197"/>
        <v>Malawi, Research</v>
      </c>
      <c r="B2642" s="154" t="str">
        <f t="shared" si="198"/>
        <v>MW</v>
      </c>
      <c r="C2642" s="154" t="str">
        <f t="shared" si="198"/>
        <v>454</v>
      </c>
      <c r="D2642" s="155" t="str">
        <f t="shared" si="198"/>
        <v>Malawi</v>
      </c>
      <c r="E2642" s="154" t="s">
        <v>666</v>
      </c>
      <c r="F2642" s="157">
        <v>95</v>
      </c>
      <c r="G2642" s="157" t="s">
        <v>1311</v>
      </c>
      <c r="H2642" s="157">
        <v>108</v>
      </c>
      <c r="I2642" s="157">
        <v>2013</v>
      </c>
      <c r="J2642" s="157" t="s">
        <v>5</v>
      </c>
    </row>
    <row r="2643" spans="1:10">
      <c r="A2643" s="166" t="str">
        <f t="shared" si="197"/>
        <v>Angola, Research</v>
      </c>
      <c r="B2643" s="154" t="str">
        <f t="shared" si="198"/>
        <v>AO</v>
      </c>
      <c r="C2643" s="154" t="str">
        <f t="shared" si="198"/>
        <v>024</v>
      </c>
      <c r="D2643" s="155" t="str">
        <f t="shared" si="198"/>
        <v>Angola</v>
      </c>
      <c r="E2643" s="154" t="s">
        <v>666</v>
      </c>
      <c r="F2643" s="157">
        <v>47</v>
      </c>
      <c r="G2643" s="157" t="s">
        <v>1311</v>
      </c>
      <c r="H2643" s="157">
        <v>161</v>
      </c>
      <c r="I2643" s="157">
        <v>2013</v>
      </c>
      <c r="J2643" s="157" t="s">
        <v>5</v>
      </c>
    </row>
    <row r="2644" spans="1:10">
      <c r="A2644" s="166" t="str">
        <f t="shared" si="197"/>
        <v>Nigeria, Research</v>
      </c>
      <c r="B2644" s="154" t="str">
        <f t="shared" si="198"/>
        <v>NG</v>
      </c>
      <c r="C2644" s="154" t="str">
        <f t="shared" si="198"/>
        <v>566</v>
      </c>
      <c r="D2644" s="155" t="str">
        <f t="shared" si="198"/>
        <v>Nigeria</v>
      </c>
      <c r="E2644" s="154" t="s">
        <v>666</v>
      </c>
      <c r="F2644" s="157">
        <v>152</v>
      </c>
      <c r="G2644" s="157" t="s">
        <v>1311</v>
      </c>
      <c r="H2644" s="157">
        <v>51</v>
      </c>
      <c r="I2644" s="157">
        <v>2013</v>
      </c>
      <c r="J2644" s="157" t="s">
        <v>5</v>
      </c>
    </row>
    <row r="2645" spans="1:10">
      <c r="A2645" s="166" t="str">
        <f t="shared" si="197"/>
        <v>Lesotho, Research</v>
      </c>
      <c r="B2645" s="154" t="str">
        <f t="shared" si="198"/>
        <v>LS</v>
      </c>
      <c r="C2645" s="154" t="str">
        <f t="shared" si="198"/>
        <v>426</v>
      </c>
      <c r="D2645" s="155" t="str">
        <f t="shared" si="198"/>
        <v>Lesotho</v>
      </c>
      <c r="E2645" s="154" t="s">
        <v>666</v>
      </c>
      <c r="F2645" s="157">
        <v>36</v>
      </c>
      <c r="G2645" s="157" t="s">
        <v>1311</v>
      </c>
      <c r="H2645" s="157">
        <v>175</v>
      </c>
      <c r="I2645" s="157">
        <v>2013</v>
      </c>
      <c r="J2645" s="157" t="s">
        <v>5</v>
      </c>
    </row>
    <row r="2646" spans="1:10">
      <c r="A2646" s="166" t="str">
        <f t="shared" si="197"/>
        <v>Benin, Research</v>
      </c>
      <c r="B2646" s="154" t="str">
        <f t="shared" si="198"/>
        <v>BJ</v>
      </c>
      <c r="C2646" s="154" t="str">
        <f t="shared" si="198"/>
        <v>204</v>
      </c>
      <c r="D2646" s="155" t="str">
        <f t="shared" si="198"/>
        <v>Benin</v>
      </c>
      <c r="E2646" s="154" t="s">
        <v>666</v>
      </c>
      <c r="F2646" s="157">
        <v>89</v>
      </c>
      <c r="G2646" s="157" t="s">
        <v>1311</v>
      </c>
      <c r="H2646" s="157">
        <v>114</v>
      </c>
      <c r="I2646" s="157">
        <v>2013</v>
      </c>
      <c r="J2646" s="157" t="s">
        <v>5</v>
      </c>
    </row>
    <row r="2647" spans="1:10">
      <c r="A2647" s="166" t="str">
        <f t="shared" si="197"/>
        <v>Swaziland, Research</v>
      </c>
      <c r="B2647" s="154" t="str">
        <f t="shared" si="198"/>
        <v>SZ</v>
      </c>
      <c r="C2647" s="154" t="str">
        <f t="shared" si="198"/>
        <v>748</v>
      </c>
      <c r="D2647" s="155" t="str">
        <f t="shared" si="198"/>
        <v>Swaziland</v>
      </c>
      <c r="E2647" s="154" t="s">
        <v>666</v>
      </c>
      <c r="F2647" s="157">
        <v>53</v>
      </c>
      <c r="G2647" s="157" t="s">
        <v>1311</v>
      </c>
      <c r="H2647" s="157">
        <v>153</v>
      </c>
      <c r="I2647" s="157">
        <v>2013</v>
      </c>
      <c r="J2647" s="157" t="s">
        <v>5</v>
      </c>
    </row>
    <row r="2648" spans="1:10">
      <c r="A2648" s="166" t="str">
        <f t="shared" si="197"/>
        <v>Uganda, Research</v>
      </c>
      <c r="B2648" s="154" t="str">
        <f t="shared" si="198"/>
        <v>UG</v>
      </c>
      <c r="C2648" s="154" t="str">
        <f t="shared" si="198"/>
        <v>800</v>
      </c>
      <c r="D2648" s="155" t="str">
        <f t="shared" si="198"/>
        <v>Uganda</v>
      </c>
      <c r="E2648" s="154" t="s">
        <v>666</v>
      </c>
      <c r="F2648" s="157">
        <v>117</v>
      </c>
      <c r="G2648" s="157" t="s">
        <v>1311</v>
      </c>
      <c r="H2648" s="157">
        <v>86</v>
      </c>
      <c r="I2648" s="157">
        <v>2013</v>
      </c>
      <c r="J2648" s="157" t="s">
        <v>5</v>
      </c>
    </row>
    <row r="2649" spans="1:10">
      <c r="A2649" s="166" t="str">
        <f t="shared" si="197"/>
        <v>Tajikistan, Research</v>
      </c>
      <c r="B2649" s="154" t="str">
        <f t="shared" si="198"/>
        <v>TJ</v>
      </c>
      <c r="C2649" s="154" t="str">
        <f t="shared" si="198"/>
        <v>762</v>
      </c>
      <c r="D2649" s="155" t="str">
        <f t="shared" si="198"/>
        <v>Tajikistan</v>
      </c>
      <c r="E2649" s="154" t="s">
        <v>666</v>
      </c>
      <c r="F2649" s="157">
        <v>57</v>
      </c>
      <c r="G2649" s="157" t="s">
        <v>1311</v>
      </c>
      <c r="H2649" s="157">
        <v>148</v>
      </c>
      <c r="I2649" s="157">
        <v>2013</v>
      </c>
      <c r="J2649" s="157" t="s">
        <v>5</v>
      </c>
    </row>
    <row r="2650" spans="1:10">
      <c r="A2650" s="166" t="str">
        <f t="shared" si="197"/>
        <v>Solomon Islands, Research</v>
      </c>
      <c r="B2650" s="154" t="str">
        <f t="shared" si="198"/>
        <v>SB</v>
      </c>
      <c r="C2650" s="154" t="str">
        <f t="shared" si="198"/>
        <v>090</v>
      </c>
      <c r="D2650" s="155" t="str">
        <f t="shared" si="198"/>
        <v>Solomon Islands</v>
      </c>
      <c r="E2650" s="154" t="s">
        <v>666</v>
      </c>
      <c r="F2650" s="157">
        <v>30</v>
      </c>
      <c r="G2650" s="157" t="s">
        <v>1311</v>
      </c>
      <c r="H2650" s="157">
        <v>182</v>
      </c>
      <c r="I2650" s="157">
        <v>2013</v>
      </c>
      <c r="J2650" s="157" t="s">
        <v>5</v>
      </c>
    </row>
    <row r="2651" spans="1:10">
      <c r="A2651" s="166" t="str">
        <f t="shared" si="197"/>
        <v>Papua New Guinea, Research</v>
      </c>
      <c r="B2651" s="154" t="str">
        <f t="shared" si="198"/>
        <v>PG</v>
      </c>
      <c r="C2651" s="154" t="str">
        <f t="shared" si="198"/>
        <v>598</v>
      </c>
      <c r="D2651" s="155" t="str">
        <f t="shared" si="198"/>
        <v>Papua New Guinea</v>
      </c>
      <c r="E2651" s="154" t="s">
        <v>666</v>
      </c>
      <c r="F2651" s="157">
        <v>82</v>
      </c>
      <c r="G2651" s="157" t="s">
        <v>1311</v>
      </c>
      <c r="H2651" s="157">
        <v>122</v>
      </c>
      <c r="I2651" s="157">
        <v>2013</v>
      </c>
      <c r="J2651" s="157" t="s">
        <v>5</v>
      </c>
    </row>
    <row r="2652" spans="1:10">
      <c r="A2652" s="166" t="str">
        <f t="shared" si="197"/>
        <v>Senegal, Research</v>
      </c>
      <c r="B2652" s="154" t="str">
        <f t="shared" si="198"/>
        <v>SN</v>
      </c>
      <c r="C2652" s="154" t="str">
        <f t="shared" si="198"/>
        <v>686</v>
      </c>
      <c r="D2652" s="155" t="str">
        <f t="shared" si="198"/>
        <v>Senegal</v>
      </c>
      <c r="E2652" s="154" t="s">
        <v>666</v>
      </c>
      <c r="F2652" s="157">
        <v>107</v>
      </c>
      <c r="G2652" s="157" t="s">
        <v>1311</v>
      </c>
      <c r="H2652" s="157">
        <v>96</v>
      </c>
      <c r="I2652" s="157">
        <v>2013</v>
      </c>
      <c r="J2652" s="157" t="s">
        <v>5</v>
      </c>
    </row>
    <row r="2653" spans="1:10">
      <c r="A2653" s="166" t="str">
        <f t="shared" si="197"/>
        <v>United Republic of Tanzania, Research</v>
      </c>
      <c r="B2653" s="154" t="str">
        <f t="shared" ref="B2653:D2668" si="199">B2453</f>
        <v>TZ</v>
      </c>
      <c r="C2653" s="154">
        <f t="shared" si="199"/>
        <v>834</v>
      </c>
      <c r="D2653" s="155" t="str">
        <f t="shared" si="199"/>
        <v>United Republic of Tanzania</v>
      </c>
      <c r="E2653" s="154" t="s">
        <v>666</v>
      </c>
      <c r="F2653" s="157">
        <v>122</v>
      </c>
      <c r="G2653" s="157" t="s">
        <v>1311</v>
      </c>
      <c r="H2653" s="157">
        <v>81</v>
      </c>
      <c r="I2653" s="157">
        <v>2013</v>
      </c>
      <c r="J2653" s="157" t="s">
        <v>5</v>
      </c>
    </row>
    <row r="2654" spans="1:10">
      <c r="A2654" s="166" t="str">
        <f t="shared" si="197"/>
        <v>India, Research</v>
      </c>
      <c r="B2654" s="154" t="str">
        <f t="shared" si="199"/>
        <v>IN</v>
      </c>
      <c r="C2654" s="154" t="str">
        <f t="shared" si="199"/>
        <v>356</v>
      </c>
      <c r="D2654" s="155" t="str">
        <f t="shared" si="199"/>
        <v>India</v>
      </c>
      <c r="E2654" s="154" t="s">
        <v>666</v>
      </c>
      <c r="F2654" s="157">
        <v>191</v>
      </c>
      <c r="G2654" s="157" t="s">
        <v>1311</v>
      </c>
      <c r="H2654" s="157">
        <v>10</v>
      </c>
      <c r="I2654" s="157">
        <v>2013</v>
      </c>
      <c r="J2654" s="157" t="s">
        <v>5</v>
      </c>
    </row>
    <row r="2655" spans="1:10">
      <c r="A2655" s="166" t="str">
        <f t="shared" si="197"/>
        <v>Bhutan, Research</v>
      </c>
      <c r="B2655" s="154" t="str">
        <f t="shared" si="199"/>
        <v>BT</v>
      </c>
      <c r="C2655" s="154" t="str">
        <f t="shared" si="199"/>
        <v>064</v>
      </c>
      <c r="D2655" s="155" t="str">
        <f t="shared" si="199"/>
        <v>Bhutan</v>
      </c>
      <c r="E2655" s="154" t="s">
        <v>666</v>
      </c>
      <c r="F2655" s="157">
        <v>35</v>
      </c>
      <c r="G2655" s="157" t="s">
        <v>1311</v>
      </c>
      <c r="H2655" s="157">
        <v>176</v>
      </c>
      <c r="I2655" s="157">
        <v>2013</v>
      </c>
      <c r="J2655" s="157" t="s">
        <v>5</v>
      </c>
    </row>
    <row r="2656" spans="1:10">
      <c r="A2656" s="166" t="str">
        <f t="shared" si="197"/>
        <v>Nepal, Research</v>
      </c>
      <c r="B2656" s="154" t="str">
        <f t="shared" si="199"/>
        <v>NP</v>
      </c>
      <c r="C2656" s="154" t="str">
        <f t="shared" si="199"/>
        <v>524</v>
      </c>
      <c r="D2656" s="155" t="str">
        <f t="shared" si="199"/>
        <v>Nepal</v>
      </c>
      <c r="E2656" s="154" t="s">
        <v>666</v>
      </c>
      <c r="F2656" s="157">
        <v>113</v>
      </c>
      <c r="G2656" s="157" t="s">
        <v>1311</v>
      </c>
      <c r="H2656" s="157">
        <v>90</v>
      </c>
      <c r="I2656" s="157">
        <v>2013</v>
      </c>
      <c r="J2656" s="157" t="s">
        <v>5</v>
      </c>
    </row>
    <row r="2657" spans="1:10">
      <c r="A2657" s="166" t="str">
        <f t="shared" si="197"/>
        <v>Bangladesh, Research</v>
      </c>
      <c r="B2657" s="154" t="str">
        <f t="shared" si="199"/>
        <v>BD</v>
      </c>
      <c r="C2657" s="154" t="str">
        <f t="shared" si="199"/>
        <v>050</v>
      </c>
      <c r="D2657" s="155" t="str">
        <f t="shared" si="199"/>
        <v>Bangladesh</v>
      </c>
      <c r="E2657" s="154" t="s">
        <v>666</v>
      </c>
      <c r="F2657" s="157">
        <v>140</v>
      </c>
      <c r="G2657" s="157" t="s">
        <v>1311</v>
      </c>
      <c r="H2657" s="157">
        <v>63</v>
      </c>
      <c r="I2657" s="157">
        <v>2013</v>
      </c>
      <c r="J2657" s="157" t="s">
        <v>5</v>
      </c>
    </row>
    <row r="2658" spans="1:10">
      <c r="A2658" s="166" t="str">
        <f t="shared" si="197"/>
        <v>Occupied Palestinian Territory, Research</v>
      </c>
      <c r="B2658" s="154" t="str">
        <f t="shared" si="199"/>
        <v>PS</v>
      </c>
      <c r="C2658" s="154" t="str">
        <f t="shared" si="199"/>
        <v>275</v>
      </c>
      <c r="D2658" s="155" t="str">
        <f t="shared" si="199"/>
        <v>Occupied Palestinian Territory</v>
      </c>
      <c r="E2658" s="154" t="s">
        <v>666</v>
      </c>
      <c r="F2658" s="157">
        <v>93</v>
      </c>
      <c r="G2658" s="157" t="s">
        <v>1311</v>
      </c>
      <c r="H2658" s="157">
        <v>110</v>
      </c>
      <c r="I2658" s="157">
        <v>2013</v>
      </c>
      <c r="J2658" s="157" t="s">
        <v>5</v>
      </c>
    </row>
    <row r="2659" spans="1:10">
      <c r="A2659" s="166" t="str">
        <f t="shared" si="197"/>
        <v>Kenya, Research</v>
      </c>
      <c r="B2659" s="154" t="str">
        <f t="shared" si="199"/>
        <v>KE</v>
      </c>
      <c r="C2659" s="154" t="str">
        <f t="shared" si="199"/>
        <v>404</v>
      </c>
      <c r="D2659" s="155" t="str">
        <f t="shared" si="199"/>
        <v>Kenya</v>
      </c>
      <c r="E2659" s="154" t="s">
        <v>666</v>
      </c>
      <c r="F2659" s="157">
        <v>137</v>
      </c>
      <c r="G2659" s="157" t="s">
        <v>1311</v>
      </c>
      <c r="H2659" s="157">
        <v>66</v>
      </c>
      <c r="I2659" s="157">
        <v>2013</v>
      </c>
      <c r="J2659" s="157" t="s">
        <v>5</v>
      </c>
    </row>
    <row r="2660" spans="1:10">
      <c r="A2660" s="166" t="str">
        <f t="shared" si="197"/>
        <v>Uzbekistan, Research</v>
      </c>
      <c r="B2660" s="154" t="str">
        <f t="shared" si="199"/>
        <v>UZ</v>
      </c>
      <c r="C2660" s="154" t="str">
        <f t="shared" si="199"/>
        <v>860</v>
      </c>
      <c r="D2660" s="155" t="str">
        <f t="shared" si="199"/>
        <v>Uzbekistan</v>
      </c>
      <c r="E2660" s="154" t="s">
        <v>666</v>
      </c>
      <c r="F2660" s="157">
        <v>121</v>
      </c>
      <c r="G2660" s="157" t="s">
        <v>1311</v>
      </c>
      <c r="H2660" s="157">
        <v>82</v>
      </c>
      <c r="I2660" s="157">
        <v>2013</v>
      </c>
      <c r="J2660" s="157" t="s">
        <v>5</v>
      </c>
    </row>
    <row r="2661" spans="1:10">
      <c r="A2661" s="166" t="str">
        <f t="shared" si="197"/>
        <v>Syrian Arab Republic, Research</v>
      </c>
      <c r="B2661" s="154" t="str">
        <f t="shared" si="199"/>
        <v>SY</v>
      </c>
      <c r="C2661" s="154" t="str">
        <f t="shared" si="199"/>
        <v>760</v>
      </c>
      <c r="D2661" s="155" t="str">
        <f t="shared" si="199"/>
        <v>Syrian Arab Republic</v>
      </c>
      <c r="E2661" s="154" t="s">
        <v>666</v>
      </c>
      <c r="F2661" s="157">
        <v>102</v>
      </c>
      <c r="G2661" s="157" t="s">
        <v>1311</v>
      </c>
      <c r="H2661" s="157">
        <v>101</v>
      </c>
      <c r="I2661" s="157">
        <v>2013</v>
      </c>
      <c r="J2661" s="157" t="s">
        <v>5</v>
      </c>
    </row>
    <row r="2662" spans="1:10">
      <c r="A2662" s="166" t="str">
        <f t="shared" si="197"/>
        <v>Viet Nam, Research</v>
      </c>
      <c r="B2662" s="154" t="str">
        <f t="shared" si="199"/>
        <v>VN</v>
      </c>
      <c r="C2662" s="154" t="str">
        <f t="shared" si="199"/>
        <v>704</v>
      </c>
      <c r="D2662" s="155" t="str">
        <f t="shared" si="199"/>
        <v>Viet Nam</v>
      </c>
      <c r="E2662" s="154" t="s">
        <v>666</v>
      </c>
      <c r="F2662" s="157">
        <v>136</v>
      </c>
      <c r="G2662" s="157" t="s">
        <v>1311</v>
      </c>
      <c r="H2662" s="157">
        <v>67</v>
      </c>
      <c r="I2662" s="157">
        <v>2013</v>
      </c>
      <c r="J2662" s="157" t="s">
        <v>5</v>
      </c>
    </row>
    <row r="2663" spans="1:10">
      <c r="A2663" s="166" t="str">
        <f t="shared" si="197"/>
        <v>Kiribati, Research</v>
      </c>
      <c r="B2663" s="154" t="str">
        <f t="shared" si="199"/>
        <v>KI</v>
      </c>
      <c r="C2663" s="154" t="str">
        <f t="shared" si="199"/>
        <v>296</v>
      </c>
      <c r="D2663" s="155" t="str">
        <f t="shared" si="199"/>
        <v>Kiribati</v>
      </c>
      <c r="E2663" s="154" t="s">
        <v>666</v>
      </c>
      <c r="F2663" s="157">
        <v>1</v>
      </c>
      <c r="G2663" s="157" t="s">
        <v>1311</v>
      </c>
      <c r="H2663" s="157">
        <v>226</v>
      </c>
      <c r="I2663" s="157">
        <v>2013</v>
      </c>
      <c r="J2663" s="157" t="s">
        <v>5</v>
      </c>
    </row>
    <row r="2664" spans="1:10">
      <c r="A2664" s="166" t="str">
        <f t="shared" si="197"/>
        <v>Algeria, Research</v>
      </c>
      <c r="B2664" s="154" t="str">
        <f t="shared" si="199"/>
        <v>DZ</v>
      </c>
      <c r="C2664" s="154" t="str">
        <f t="shared" si="199"/>
        <v>012</v>
      </c>
      <c r="D2664" s="155" t="str">
        <f t="shared" si="199"/>
        <v>Algeria</v>
      </c>
      <c r="E2664" s="154" t="s">
        <v>666</v>
      </c>
      <c r="F2664" s="157">
        <v>146</v>
      </c>
      <c r="G2664" s="157" t="s">
        <v>1311</v>
      </c>
      <c r="H2664" s="157">
        <v>57</v>
      </c>
      <c r="I2664" s="157">
        <v>2013</v>
      </c>
      <c r="J2664" s="157" t="s">
        <v>5</v>
      </c>
    </row>
    <row r="2665" spans="1:10">
      <c r="A2665" s="166" t="str">
        <f t="shared" si="197"/>
        <v>Equatorial Guinea, Research</v>
      </c>
      <c r="B2665" s="154" t="str">
        <f t="shared" si="199"/>
        <v>GQ</v>
      </c>
      <c r="C2665" s="154" t="str">
        <f t="shared" si="199"/>
        <v>226</v>
      </c>
      <c r="D2665" s="155" t="str">
        <f t="shared" si="199"/>
        <v>Equatorial Guinea</v>
      </c>
      <c r="E2665" s="154" t="s">
        <v>666</v>
      </c>
      <c r="F2665" s="157">
        <v>17</v>
      </c>
      <c r="G2665" s="157" t="s">
        <v>1311</v>
      </c>
      <c r="H2665" s="157">
        <v>197</v>
      </c>
      <c r="I2665" s="157">
        <v>2013</v>
      </c>
      <c r="J2665" s="157" t="s">
        <v>5</v>
      </c>
    </row>
    <row r="2666" spans="1:10">
      <c r="A2666" s="166" t="str">
        <f t="shared" si="197"/>
        <v>Nicaragua, Research</v>
      </c>
      <c r="B2666" s="154" t="str">
        <f t="shared" si="199"/>
        <v>NI</v>
      </c>
      <c r="C2666" s="154" t="str">
        <f t="shared" si="199"/>
        <v>558</v>
      </c>
      <c r="D2666" s="155" t="str">
        <f t="shared" si="199"/>
        <v>Nicaragua</v>
      </c>
      <c r="E2666" s="154" t="s">
        <v>666</v>
      </c>
      <c r="F2666" s="157">
        <v>61</v>
      </c>
      <c r="G2666" s="157" t="s">
        <v>1311</v>
      </c>
      <c r="H2666" s="157">
        <v>144</v>
      </c>
      <c r="I2666" s="157">
        <v>2013</v>
      </c>
      <c r="J2666" s="157" t="s">
        <v>5</v>
      </c>
    </row>
    <row r="2667" spans="1:10">
      <c r="A2667" s="166" t="str">
        <f t="shared" si="197"/>
        <v>Turkmenistan, Research</v>
      </c>
      <c r="B2667" s="154" t="str">
        <f t="shared" si="199"/>
        <v>TM</v>
      </c>
      <c r="C2667" s="154" t="str">
        <f t="shared" si="199"/>
        <v>795</v>
      </c>
      <c r="D2667" s="155" t="str">
        <f t="shared" si="199"/>
        <v>Turkmenistan</v>
      </c>
      <c r="E2667" s="154" t="s">
        <v>666</v>
      </c>
      <c r="F2667" s="157">
        <v>29</v>
      </c>
      <c r="G2667" s="157" t="s">
        <v>1311</v>
      </c>
      <c r="H2667" s="157">
        <v>183</v>
      </c>
      <c r="I2667" s="157">
        <v>2013</v>
      </c>
      <c r="J2667" s="157" t="s">
        <v>5</v>
      </c>
    </row>
    <row r="2668" spans="1:10">
      <c r="A2668" s="166" t="str">
        <f t="shared" si="197"/>
        <v>Honduras, Research</v>
      </c>
      <c r="B2668" s="154" t="str">
        <f t="shared" si="199"/>
        <v>HN</v>
      </c>
      <c r="C2668" s="154" t="str">
        <f t="shared" si="199"/>
        <v>340</v>
      </c>
      <c r="D2668" s="155" t="str">
        <f t="shared" si="199"/>
        <v>Honduras</v>
      </c>
      <c r="E2668" s="154" t="s">
        <v>666</v>
      </c>
      <c r="F2668" s="157">
        <v>52</v>
      </c>
      <c r="G2668" s="157" t="s">
        <v>1311</v>
      </c>
      <c r="H2668" s="157">
        <v>154</v>
      </c>
      <c r="I2668" s="157">
        <v>2013</v>
      </c>
      <c r="J2668" s="157" t="s">
        <v>5</v>
      </c>
    </row>
    <row r="2669" spans="1:10">
      <c r="A2669" s="166" t="str">
        <f t="shared" si="197"/>
        <v>Pakistan, Research</v>
      </c>
      <c r="B2669" s="154" t="str">
        <f t="shared" ref="B2669:D2684" si="200">B2469</f>
        <v>PK</v>
      </c>
      <c r="C2669" s="154" t="str">
        <f t="shared" si="200"/>
        <v>586</v>
      </c>
      <c r="D2669" s="155" t="str">
        <f t="shared" si="200"/>
        <v>Pakistan</v>
      </c>
      <c r="E2669" s="154" t="s">
        <v>666</v>
      </c>
      <c r="F2669" s="157">
        <v>157</v>
      </c>
      <c r="G2669" s="157" t="s">
        <v>1311</v>
      </c>
      <c r="H2669" s="157">
        <v>46</v>
      </c>
      <c r="I2669" s="157">
        <v>2013</v>
      </c>
      <c r="J2669" s="157" t="s">
        <v>5</v>
      </c>
    </row>
    <row r="2670" spans="1:10">
      <c r="A2670" s="166" t="str">
        <f t="shared" si="197"/>
        <v>Kyrgyzstan, Research</v>
      </c>
      <c r="B2670" s="154" t="str">
        <f t="shared" si="200"/>
        <v>KG</v>
      </c>
      <c r="C2670" s="154" t="str">
        <f t="shared" si="200"/>
        <v>417</v>
      </c>
      <c r="D2670" s="155" t="str">
        <f t="shared" si="200"/>
        <v>Kyrgyzstan</v>
      </c>
      <c r="E2670" s="154" t="s">
        <v>666</v>
      </c>
      <c r="F2670" s="157">
        <v>62</v>
      </c>
      <c r="G2670" s="157" t="s">
        <v>1311</v>
      </c>
      <c r="H2670" s="157">
        <v>143</v>
      </c>
      <c r="I2670" s="157">
        <v>2013</v>
      </c>
      <c r="J2670" s="157" t="s">
        <v>5</v>
      </c>
    </row>
    <row r="2671" spans="1:10">
      <c r="A2671" s="166" t="str">
        <f t="shared" si="197"/>
        <v>Bolivia (Plurinational State of), Research</v>
      </c>
      <c r="B2671" s="154" t="str">
        <f t="shared" si="200"/>
        <v>BO</v>
      </c>
      <c r="C2671" s="154" t="str">
        <f t="shared" si="200"/>
        <v>068</v>
      </c>
      <c r="D2671" s="155" t="str">
        <f t="shared" si="200"/>
        <v>Bolivia (Plurinational State of)</v>
      </c>
      <c r="E2671" s="154" t="s">
        <v>666</v>
      </c>
      <c r="F2671" s="157">
        <v>90</v>
      </c>
      <c r="G2671" s="157" t="s">
        <v>1311</v>
      </c>
      <c r="H2671" s="157">
        <v>113</v>
      </c>
      <c r="I2671" s="157">
        <v>2013</v>
      </c>
      <c r="J2671" s="157" t="s">
        <v>5</v>
      </c>
    </row>
    <row r="2672" spans="1:10">
      <c r="A2672" s="166" t="str">
        <f t="shared" si="197"/>
        <v>Micronesia (Federated States of), Research</v>
      </c>
      <c r="B2672" s="154" t="str">
        <f t="shared" si="200"/>
        <v>FM</v>
      </c>
      <c r="C2672" s="154" t="str">
        <f t="shared" si="200"/>
        <v>583</v>
      </c>
      <c r="D2672" s="155" t="str">
        <f t="shared" si="200"/>
        <v>Micronesia (Federated States of)</v>
      </c>
      <c r="E2672" s="154" t="s">
        <v>666</v>
      </c>
      <c r="F2672" s="157">
        <v>23</v>
      </c>
      <c r="G2672" s="157" t="s">
        <v>1311</v>
      </c>
      <c r="H2672" s="157">
        <v>190</v>
      </c>
      <c r="I2672" s="157">
        <v>2013</v>
      </c>
      <c r="J2672" s="157" t="s">
        <v>5</v>
      </c>
    </row>
    <row r="2673" spans="1:10">
      <c r="A2673" s="166" t="str">
        <f t="shared" si="197"/>
        <v>Zambia, Research</v>
      </c>
      <c r="B2673" s="154" t="str">
        <f t="shared" si="200"/>
        <v>ZM</v>
      </c>
      <c r="C2673" s="154" t="str">
        <f t="shared" si="200"/>
        <v>894</v>
      </c>
      <c r="D2673" s="155" t="str">
        <f t="shared" si="200"/>
        <v>Zambia</v>
      </c>
      <c r="E2673" s="154" t="s">
        <v>666</v>
      </c>
      <c r="F2673" s="157">
        <v>91</v>
      </c>
      <c r="G2673" s="157" t="s">
        <v>1311</v>
      </c>
      <c r="H2673" s="157">
        <v>112</v>
      </c>
      <c r="I2673" s="157">
        <v>2013</v>
      </c>
      <c r="J2673" s="157" t="s">
        <v>5</v>
      </c>
    </row>
    <row r="2674" spans="1:10">
      <c r="A2674" s="166" t="str">
        <f t="shared" si="197"/>
        <v>Gabon, Research</v>
      </c>
      <c r="B2674" s="154" t="str">
        <f t="shared" si="200"/>
        <v>GA</v>
      </c>
      <c r="C2674" s="154" t="str">
        <f t="shared" si="200"/>
        <v>266</v>
      </c>
      <c r="D2674" s="155" t="str">
        <f t="shared" si="200"/>
        <v>Gabon</v>
      </c>
      <c r="E2674" s="154" t="s">
        <v>666</v>
      </c>
      <c r="F2674" s="157">
        <v>73</v>
      </c>
      <c r="G2674" s="157" t="s">
        <v>1311</v>
      </c>
      <c r="H2674" s="157">
        <v>131</v>
      </c>
      <c r="I2674" s="157">
        <v>2013</v>
      </c>
      <c r="J2674" s="157" t="s">
        <v>5</v>
      </c>
    </row>
    <row r="2675" spans="1:10">
      <c r="A2675" s="166" t="str">
        <f t="shared" si="197"/>
        <v>Marshall Islands, Research</v>
      </c>
      <c r="B2675" s="154" t="str">
        <f t="shared" si="200"/>
        <v>MH</v>
      </c>
      <c r="C2675" s="154" t="str">
        <f t="shared" si="200"/>
        <v>584</v>
      </c>
      <c r="D2675" s="155" t="str">
        <f t="shared" si="200"/>
        <v>Marshall Islands</v>
      </c>
      <c r="E2675" s="154" t="s">
        <v>666</v>
      </c>
      <c r="F2675" s="157">
        <v>11</v>
      </c>
      <c r="G2675" s="157" t="s">
        <v>1311</v>
      </c>
      <c r="H2675" s="157">
        <v>205</v>
      </c>
      <c r="I2675" s="157">
        <v>2013</v>
      </c>
      <c r="J2675" s="157" t="s">
        <v>5</v>
      </c>
    </row>
    <row r="2676" spans="1:10">
      <c r="A2676" s="166" t="str">
        <f t="shared" si="197"/>
        <v>Guatemala, Research</v>
      </c>
      <c r="B2676" s="154" t="str">
        <f t="shared" si="200"/>
        <v>GT</v>
      </c>
      <c r="C2676" s="154" t="str">
        <f t="shared" si="200"/>
        <v>320</v>
      </c>
      <c r="D2676" s="155" t="str">
        <f t="shared" si="200"/>
        <v>Guatemala</v>
      </c>
      <c r="E2676" s="154" t="s">
        <v>666</v>
      </c>
      <c r="F2676" s="157">
        <v>77</v>
      </c>
      <c r="G2676" s="157" t="s">
        <v>1311</v>
      </c>
      <c r="H2676" s="157">
        <v>127</v>
      </c>
      <c r="I2676" s="157">
        <v>2013</v>
      </c>
      <c r="J2676" s="157" t="s">
        <v>5</v>
      </c>
    </row>
    <row r="2677" spans="1:10">
      <c r="A2677" s="166" t="str">
        <f t="shared" si="197"/>
        <v>Morocco, Research</v>
      </c>
      <c r="B2677" s="154" t="str">
        <f t="shared" si="200"/>
        <v>MA</v>
      </c>
      <c r="C2677" s="154" t="str">
        <f t="shared" si="200"/>
        <v>504</v>
      </c>
      <c r="D2677" s="155" t="str">
        <f t="shared" si="200"/>
        <v>Morocco</v>
      </c>
      <c r="E2677" s="154" t="s">
        <v>666</v>
      </c>
      <c r="F2677" s="157">
        <v>148</v>
      </c>
      <c r="G2677" s="157" t="s">
        <v>1311</v>
      </c>
      <c r="H2677" s="157">
        <v>55</v>
      </c>
      <c r="I2677" s="157">
        <v>2013</v>
      </c>
      <c r="J2677" s="157" t="s">
        <v>5</v>
      </c>
    </row>
    <row r="2678" spans="1:10">
      <c r="A2678" s="166" t="str">
        <f t="shared" si="197"/>
        <v>Iran (Islamic Republic of), Research</v>
      </c>
      <c r="B2678" s="154" t="str">
        <f t="shared" si="200"/>
        <v>IR</v>
      </c>
      <c r="C2678" s="154" t="str">
        <f t="shared" si="200"/>
        <v>364</v>
      </c>
      <c r="D2678" s="155" t="str">
        <f t="shared" si="200"/>
        <v>Iran (Islamic Republic of)</v>
      </c>
      <c r="E2678" s="154" t="s">
        <v>666</v>
      </c>
      <c r="F2678" s="157">
        <v>177</v>
      </c>
      <c r="G2678" s="157" t="s">
        <v>1311</v>
      </c>
      <c r="H2678" s="157">
        <v>25</v>
      </c>
      <c r="I2678" s="157">
        <v>2013</v>
      </c>
      <c r="J2678" s="157" t="s">
        <v>5</v>
      </c>
    </row>
    <row r="2679" spans="1:10">
      <c r="A2679" s="166" t="str">
        <f t="shared" si="197"/>
        <v>Guyana, Research</v>
      </c>
      <c r="B2679" s="154" t="str">
        <f t="shared" si="200"/>
        <v>GY</v>
      </c>
      <c r="C2679" s="154" t="str">
        <f t="shared" si="200"/>
        <v>328</v>
      </c>
      <c r="D2679" s="155" t="str">
        <f t="shared" si="200"/>
        <v>Guyana</v>
      </c>
      <c r="E2679" s="154" t="s">
        <v>666</v>
      </c>
      <c r="F2679" s="157">
        <v>45</v>
      </c>
      <c r="G2679" s="157" t="s">
        <v>1311</v>
      </c>
      <c r="H2679" s="157">
        <v>164</v>
      </c>
      <c r="I2679" s="157">
        <v>2013</v>
      </c>
      <c r="J2679" s="157" t="s">
        <v>5</v>
      </c>
    </row>
    <row r="2680" spans="1:10">
      <c r="A2680" s="166" t="str">
        <f t="shared" si="197"/>
        <v>Vanuatu, Research</v>
      </c>
      <c r="B2680" s="154" t="str">
        <f t="shared" si="200"/>
        <v>VU</v>
      </c>
      <c r="C2680" s="154" t="str">
        <f t="shared" si="200"/>
        <v>548</v>
      </c>
      <c r="D2680" s="155" t="str">
        <f t="shared" si="200"/>
        <v>Vanuatu</v>
      </c>
      <c r="E2680" s="154" t="s">
        <v>666</v>
      </c>
      <c r="F2680" s="157">
        <v>28</v>
      </c>
      <c r="G2680" s="157" t="s">
        <v>1311</v>
      </c>
      <c r="H2680" s="157">
        <v>184</v>
      </c>
      <c r="I2680" s="157">
        <v>2013</v>
      </c>
      <c r="J2680" s="157" t="s">
        <v>5</v>
      </c>
    </row>
    <row r="2681" spans="1:10">
      <c r="A2681" s="166" t="str">
        <f t="shared" si="197"/>
        <v>Mongolia, Research</v>
      </c>
      <c r="B2681" s="154" t="str">
        <f t="shared" si="200"/>
        <v>MN</v>
      </c>
      <c r="C2681" s="154" t="str">
        <f t="shared" si="200"/>
        <v>496</v>
      </c>
      <c r="D2681" s="155" t="str">
        <f t="shared" si="200"/>
        <v>Mongolia</v>
      </c>
      <c r="E2681" s="154" t="s">
        <v>666</v>
      </c>
      <c r="F2681" s="157">
        <v>85</v>
      </c>
      <c r="G2681" s="157" t="s">
        <v>1311</v>
      </c>
      <c r="H2681" s="157">
        <v>119</v>
      </c>
      <c r="I2681" s="157">
        <v>2013</v>
      </c>
      <c r="J2681" s="157" t="s">
        <v>5</v>
      </c>
    </row>
    <row r="2682" spans="1:10">
      <c r="A2682" s="166" t="str">
        <f t="shared" si="197"/>
        <v>Egypt, Research</v>
      </c>
      <c r="B2682" s="154" t="str">
        <f t="shared" si="200"/>
        <v>EG</v>
      </c>
      <c r="C2682" s="154" t="str">
        <f t="shared" si="200"/>
        <v>818</v>
      </c>
      <c r="D2682" s="155" t="str">
        <f t="shared" si="200"/>
        <v>Egypt</v>
      </c>
      <c r="E2682" s="154" t="s">
        <v>666</v>
      </c>
      <c r="F2682" s="157">
        <v>161</v>
      </c>
      <c r="G2682" s="157" t="s">
        <v>1311</v>
      </c>
      <c r="H2682" s="157">
        <v>42</v>
      </c>
      <c r="I2682" s="157">
        <v>2013</v>
      </c>
      <c r="J2682" s="157" t="s">
        <v>5</v>
      </c>
    </row>
    <row r="2683" spans="1:10">
      <c r="A2683" s="166" t="str">
        <f t="shared" si="197"/>
        <v>Tuvalu, Research</v>
      </c>
      <c r="B2683" s="154" t="str">
        <f t="shared" si="200"/>
        <v>TV</v>
      </c>
      <c r="C2683" s="154" t="str">
        <f t="shared" si="200"/>
        <v>798</v>
      </c>
      <c r="D2683" s="155" t="str">
        <f t="shared" si="200"/>
        <v>Tuvalu</v>
      </c>
      <c r="E2683" s="154" t="s">
        <v>666</v>
      </c>
      <c r="F2683" s="157">
        <v>2</v>
      </c>
      <c r="G2683" s="157" t="s">
        <v>1311</v>
      </c>
      <c r="H2683" s="157">
        <v>221</v>
      </c>
      <c r="I2683" s="157">
        <v>2013</v>
      </c>
      <c r="J2683" s="157" t="s">
        <v>5</v>
      </c>
    </row>
    <row r="2684" spans="1:10">
      <c r="A2684" s="166" t="str">
        <f t="shared" si="197"/>
        <v>Belize, Research</v>
      </c>
      <c r="B2684" s="154" t="str">
        <f t="shared" si="200"/>
        <v>BZ</v>
      </c>
      <c r="C2684" s="154" t="str">
        <f t="shared" si="200"/>
        <v>084</v>
      </c>
      <c r="D2684" s="155" t="str">
        <f t="shared" si="200"/>
        <v>Belize</v>
      </c>
      <c r="E2684" s="154" t="s">
        <v>666</v>
      </c>
      <c r="F2684" s="157">
        <v>31</v>
      </c>
      <c r="G2684" s="157" t="s">
        <v>1311</v>
      </c>
      <c r="H2684" s="157">
        <v>181</v>
      </c>
      <c r="I2684" s="157">
        <v>2013</v>
      </c>
      <c r="J2684" s="157" t="s">
        <v>5</v>
      </c>
    </row>
    <row r="2685" spans="1:10">
      <c r="A2685" s="166" t="str">
        <f t="shared" si="197"/>
        <v>El Salvador, Research</v>
      </c>
      <c r="B2685" s="154" t="str">
        <f t="shared" ref="B2685:D2700" si="201">B2485</f>
        <v>SV</v>
      </c>
      <c r="C2685" s="154" t="str">
        <f t="shared" si="201"/>
        <v>222</v>
      </c>
      <c r="D2685" s="155" t="str">
        <f t="shared" si="201"/>
        <v>El Salvador</v>
      </c>
      <c r="E2685" s="154" t="s">
        <v>666</v>
      </c>
      <c r="F2685" s="157">
        <v>55</v>
      </c>
      <c r="G2685" s="157" t="s">
        <v>1311</v>
      </c>
      <c r="H2685" s="157">
        <v>150</v>
      </c>
      <c r="I2685" s="157">
        <v>2013</v>
      </c>
      <c r="J2685" s="157" t="s">
        <v>5</v>
      </c>
    </row>
    <row r="2686" spans="1:10">
      <c r="A2686" s="166" t="str">
        <f t="shared" si="197"/>
        <v>Tunisia, Research</v>
      </c>
      <c r="B2686" s="154" t="str">
        <f t="shared" si="201"/>
        <v>TN</v>
      </c>
      <c r="C2686" s="154" t="str">
        <f t="shared" si="201"/>
        <v>788</v>
      </c>
      <c r="D2686" s="155" t="str">
        <f t="shared" si="201"/>
        <v>Tunisia</v>
      </c>
      <c r="E2686" s="154" t="s">
        <v>666</v>
      </c>
      <c r="F2686" s="157">
        <v>151</v>
      </c>
      <c r="G2686" s="157" t="s">
        <v>1311</v>
      </c>
      <c r="H2686" s="157">
        <v>52</v>
      </c>
      <c r="I2686" s="157">
        <v>2013</v>
      </c>
      <c r="J2686" s="157" t="s">
        <v>5</v>
      </c>
    </row>
    <row r="2687" spans="1:10">
      <c r="A2687" s="166" t="str">
        <f t="shared" si="197"/>
        <v>Ghana, Research</v>
      </c>
      <c r="B2687" s="154" t="str">
        <f t="shared" si="201"/>
        <v>GH</v>
      </c>
      <c r="C2687" s="154" t="str">
        <f t="shared" si="201"/>
        <v>288</v>
      </c>
      <c r="D2687" s="155" t="str">
        <f t="shared" si="201"/>
        <v>Ghana</v>
      </c>
      <c r="E2687" s="154" t="s">
        <v>666</v>
      </c>
      <c r="F2687" s="157">
        <v>116</v>
      </c>
      <c r="G2687" s="157" t="s">
        <v>1311</v>
      </c>
      <c r="H2687" s="157">
        <v>87</v>
      </c>
      <c r="I2687" s="157">
        <v>2013</v>
      </c>
      <c r="J2687" s="157" t="s">
        <v>5</v>
      </c>
    </row>
    <row r="2688" spans="1:10">
      <c r="A2688" s="166" t="str">
        <f t="shared" si="197"/>
        <v>Azerbaijan, Research</v>
      </c>
      <c r="B2688" s="154" t="str">
        <f t="shared" si="201"/>
        <v>AZ</v>
      </c>
      <c r="C2688" s="154" t="str">
        <f t="shared" si="201"/>
        <v>031</v>
      </c>
      <c r="D2688" s="155" t="str">
        <f t="shared" si="201"/>
        <v>Azerbaijan</v>
      </c>
      <c r="E2688" s="154" t="s">
        <v>666</v>
      </c>
      <c r="F2688" s="157">
        <v>118</v>
      </c>
      <c r="G2688" s="157" t="s">
        <v>1311</v>
      </c>
      <c r="H2688" s="157">
        <v>85</v>
      </c>
      <c r="I2688" s="157">
        <v>2013</v>
      </c>
      <c r="J2688" s="157" t="s">
        <v>5</v>
      </c>
    </row>
    <row r="2689" spans="1:10">
      <c r="A2689" s="166" t="str">
        <f t="shared" si="197"/>
        <v>Maldives, Research</v>
      </c>
      <c r="B2689" s="154" t="str">
        <f t="shared" si="201"/>
        <v>MV</v>
      </c>
      <c r="C2689" s="154" t="str">
        <f t="shared" si="201"/>
        <v>462</v>
      </c>
      <c r="D2689" s="155" t="str">
        <f t="shared" si="201"/>
        <v>Maldives</v>
      </c>
      <c r="E2689" s="154" t="s">
        <v>666</v>
      </c>
      <c r="F2689" s="157">
        <v>22</v>
      </c>
      <c r="G2689" s="157" t="s">
        <v>1311</v>
      </c>
      <c r="H2689" s="157">
        <v>191</v>
      </c>
      <c r="I2689" s="157">
        <v>2013</v>
      </c>
      <c r="J2689" s="157" t="s">
        <v>5</v>
      </c>
    </row>
    <row r="2690" spans="1:10">
      <c r="A2690" s="166" t="str">
        <f t="shared" si="197"/>
        <v>Paraguay, Research</v>
      </c>
      <c r="B2690" s="154" t="str">
        <f t="shared" si="201"/>
        <v>PY</v>
      </c>
      <c r="C2690" s="154" t="str">
        <f t="shared" si="201"/>
        <v>600</v>
      </c>
      <c r="D2690" s="155" t="str">
        <f t="shared" si="201"/>
        <v>Paraguay</v>
      </c>
      <c r="E2690" s="154" t="s">
        <v>666</v>
      </c>
      <c r="F2690" s="157">
        <v>60</v>
      </c>
      <c r="G2690" s="157" t="s">
        <v>1311</v>
      </c>
      <c r="H2690" s="157">
        <v>145</v>
      </c>
      <c r="I2690" s="157">
        <v>2013</v>
      </c>
      <c r="J2690" s="157" t="s">
        <v>5</v>
      </c>
    </row>
    <row r="2691" spans="1:10">
      <c r="A2691" s="166" t="str">
        <f t="shared" si="197"/>
        <v>Bosnia and Herzegovina, Research</v>
      </c>
      <c r="B2691" s="154" t="str">
        <f t="shared" si="201"/>
        <v>BA</v>
      </c>
      <c r="C2691" s="154" t="str">
        <f t="shared" si="201"/>
        <v>070</v>
      </c>
      <c r="D2691" s="155" t="str">
        <f t="shared" si="201"/>
        <v>Bosnia and Herzegovina</v>
      </c>
      <c r="E2691" s="154" t="s">
        <v>666</v>
      </c>
      <c r="F2691" s="157">
        <v>104</v>
      </c>
      <c r="G2691" s="157" t="s">
        <v>1311</v>
      </c>
      <c r="H2691" s="157">
        <v>99</v>
      </c>
      <c r="I2691" s="157">
        <v>2013</v>
      </c>
      <c r="J2691" s="157" t="s">
        <v>5</v>
      </c>
    </row>
    <row r="2692" spans="1:10">
      <c r="A2692" s="166" t="str">
        <f t="shared" si="197"/>
        <v>Jordan, Research</v>
      </c>
      <c r="B2692" s="154" t="str">
        <f t="shared" si="201"/>
        <v>JO</v>
      </c>
      <c r="C2692" s="154" t="str">
        <f t="shared" si="201"/>
        <v>400</v>
      </c>
      <c r="D2692" s="155" t="str">
        <f t="shared" si="201"/>
        <v>Jordan</v>
      </c>
      <c r="E2692" s="154" t="s">
        <v>666</v>
      </c>
      <c r="F2692" s="157">
        <v>141</v>
      </c>
      <c r="G2692" s="157" t="s">
        <v>1311</v>
      </c>
      <c r="H2692" s="157">
        <v>62</v>
      </c>
      <c r="I2692" s="157">
        <v>2013</v>
      </c>
      <c r="J2692" s="157" t="s">
        <v>5</v>
      </c>
    </row>
    <row r="2693" spans="1:10">
      <c r="A2693" s="166" t="str">
        <f t="shared" si="197"/>
        <v>Libya, Research</v>
      </c>
      <c r="B2693" s="154" t="str">
        <f t="shared" si="201"/>
        <v>LY</v>
      </c>
      <c r="C2693" s="154" t="str">
        <f t="shared" si="201"/>
        <v>434</v>
      </c>
      <c r="D2693" s="155" t="str">
        <f t="shared" si="201"/>
        <v>Libya</v>
      </c>
      <c r="E2693" s="154" t="s">
        <v>666</v>
      </c>
      <c r="F2693" s="157">
        <v>92</v>
      </c>
      <c r="G2693" s="157" t="s">
        <v>1311</v>
      </c>
      <c r="H2693" s="157">
        <v>111</v>
      </c>
      <c r="I2693" s="157">
        <v>2013</v>
      </c>
      <c r="J2693" s="157" t="s">
        <v>5</v>
      </c>
    </row>
    <row r="2694" spans="1:10">
      <c r="A2694" s="166" t="str">
        <f t="shared" ref="A2694:A2757" si="202">D2694&amp;", "&amp;E2694</f>
        <v>Cape Verde, Research</v>
      </c>
      <c r="B2694" s="154" t="str">
        <f t="shared" si="201"/>
        <v>CV</v>
      </c>
      <c r="C2694" s="154" t="str">
        <f t="shared" si="201"/>
        <v>132</v>
      </c>
      <c r="D2694" s="155" t="str">
        <f t="shared" si="201"/>
        <v>Cape Verde</v>
      </c>
      <c r="E2694" s="154" t="s">
        <v>666</v>
      </c>
      <c r="F2694" s="157">
        <v>14</v>
      </c>
      <c r="G2694" s="157" t="s">
        <v>1311</v>
      </c>
      <c r="H2694" s="157">
        <v>200</v>
      </c>
      <c r="I2694" s="157">
        <v>2013</v>
      </c>
      <c r="J2694" s="157" t="s">
        <v>5</v>
      </c>
    </row>
    <row r="2695" spans="1:10">
      <c r="A2695" s="166" t="str">
        <f t="shared" si="202"/>
        <v>Turkey, Research</v>
      </c>
      <c r="B2695" s="154" t="str">
        <f t="shared" si="201"/>
        <v>TR</v>
      </c>
      <c r="C2695" s="154" t="str">
        <f t="shared" si="201"/>
        <v>792</v>
      </c>
      <c r="D2695" s="155" t="str">
        <f t="shared" si="201"/>
        <v>Turkey</v>
      </c>
      <c r="E2695" s="154" t="s">
        <v>666</v>
      </c>
      <c r="F2695" s="157">
        <v>182</v>
      </c>
      <c r="G2695" s="157" t="s">
        <v>1311</v>
      </c>
      <c r="H2695" s="157">
        <v>20</v>
      </c>
      <c r="I2695" s="157">
        <v>2013</v>
      </c>
      <c r="J2695" s="157" t="s">
        <v>5</v>
      </c>
    </row>
    <row r="2696" spans="1:10">
      <c r="A2696" s="166" t="str">
        <f t="shared" si="202"/>
        <v>Fiji, Research</v>
      </c>
      <c r="B2696" s="154" t="str">
        <f t="shared" si="201"/>
        <v>FJ</v>
      </c>
      <c r="C2696" s="154" t="str">
        <f t="shared" si="201"/>
        <v>242</v>
      </c>
      <c r="D2696" s="155" t="str">
        <f t="shared" si="201"/>
        <v>Fiji</v>
      </c>
      <c r="E2696" s="154" t="s">
        <v>666</v>
      </c>
      <c r="F2696" s="157">
        <v>76</v>
      </c>
      <c r="G2696" s="157" t="s">
        <v>1311</v>
      </c>
      <c r="H2696" s="157">
        <v>128</v>
      </c>
      <c r="I2696" s="157">
        <v>2013</v>
      </c>
      <c r="J2696" s="157" t="s">
        <v>5</v>
      </c>
    </row>
    <row r="2697" spans="1:10">
      <c r="A2697" s="166" t="str">
        <f t="shared" si="202"/>
        <v>Indonesia, Research</v>
      </c>
      <c r="B2697" s="154" t="str">
        <f t="shared" si="201"/>
        <v>ID</v>
      </c>
      <c r="C2697" s="154" t="str">
        <f t="shared" si="201"/>
        <v>360</v>
      </c>
      <c r="D2697" s="155" t="str">
        <f t="shared" si="201"/>
        <v>Indonesia</v>
      </c>
      <c r="E2697" s="154" t="s">
        <v>666</v>
      </c>
      <c r="F2697" s="157">
        <v>142</v>
      </c>
      <c r="G2697" s="157" t="s">
        <v>1311</v>
      </c>
      <c r="H2697" s="157">
        <v>61</v>
      </c>
      <c r="I2697" s="157">
        <v>2013</v>
      </c>
      <c r="J2697" s="157" t="s">
        <v>5</v>
      </c>
    </row>
    <row r="2698" spans="1:10">
      <c r="A2698" s="166" t="str">
        <f t="shared" si="202"/>
        <v>Dominican Republic, Research</v>
      </c>
      <c r="B2698" s="154" t="str">
        <f t="shared" si="201"/>
        <v>DO</v>
      </c>
      <c r="C2698" s="154" t="str">
        <f t="shared" si="201"/>
        <v>214</v>
      </c>
      <c r="D2698" s="155" t="str">
        <f t="shared" si="201"/>
        <v>Dominican Republic</v>
      </c>
      <c r="E2698" s="154" t="s">
        <v>666</v>
      </c>
      <c r="F2698" s="157">
        <v>54</v>
      </c>
      <c r="G2698" s="157" t="s">
        <v>1311</v>
      </c>
      <c r="H2698" s="157">
        <v>151</v>
      </c>
      <c r="I2698" s="157">
        <v>2013</v>
      </c>
      <c r="J2698" s="157" t="s">
        <v>5</v>
      </c>
    </row>
    <row r="2699" spans="1:10">
      <c r="A2699" s="166" t="str">
        <f t="shared" si="202"/>
        <v>China, Research</v>
      </c>
      <c r="B2699" s="154" t="str">
        <f t="shared" si="201"/>
        <v>CN</v>
      </c>
      <c r="C2699" s="154">
        <f t="shared" si="201"/>
        <v>156</v>
      </c>
      <c r="D2699" s="155" t="str">
        <f t="shared" si="201"/>
        <v>China</v>
      </c>
      <c r="E2699" s="154" t="s">
        <v>666</v>
      </c>
      <c r="F2699" s="157">
        <v>199</v>
      </c>
      <c r="G2699" s="157" t="s">
        <v>1311</v>
      </c>
      <c r="H2699" s="157">
        <v>2</v>
      </c>
      <c r="I2699" s="157">
        <v>2013</v>
      </c>
      <c r="J2699" s="157" t="s">
        <v>5</v>
      </c>
    </row>
    <row r="2700" spans="1:10">
      <c r="A2700" s="166" t="str">
        <f t="shared" si="202"/>
        <v>Namibia, Research</v>
      </c>
      <c r="B2700" s="154" t="str">
        <f t="shared" si="201"/>
        <v>NA</v>
      </c>
      <c r="C2700" s="154" t="str">
        <f t="shared" si="201"/>
        <v>516</v>
      </c>
      <c r="D2700" s="155" t="str">
        <f t="shared" si="201"/>
        <v>Namibia</v>
      </c>
      <c r="E2700" s="154" t="s">
        <v>666</v>
      </c>
      <c r="F2700" s="157">
        <v>72</v>
      </c>
      <c r="G2700" s="157" t="s">
        <v>1311</v>
      </c>
      <c r="H2700" s="157">
        <v>132</v>
      </c>
      <c r="I2700" s="157">
        <v>2013</v>
      </c>
      <c r="J2700" s="157" t="s">
        <v>5</v>
      </c>
    </row>
    <row r="2701" spans="1:10">
      <c r="A2701" s="166" t="str">
        <f t="shared" si="202"/>
        <v>Ecuador, Research</v>
      </c>
      <c r="B2701" s="154" t="str">
        <f t="shared" ref="B2701:D2716" si="203">B2501</f>
        <v>EC</v>
      </c>
      <c r="C2701" s="154" t="str">
        <f t="shared" si="203"/>
        <v>218</v>
      </c>
      <c r="D2701" s="155" t="str">
        <f t="shared" si="203"/>
        <v>Ecuador</v>
      </c>
      <c r="E2701" s="154" t="s">
        <v>666</v>
      </c>
      <c r="F2701" s="157">
        <v>106</v>
      </c>
      <c r="G2701" s="157" t="s">
        <v>1311</v>
      </c>
      <c r="H2701" s="157">
        <v>97</v>
      </c>
      <c r="I2701" s="157">
        <v>2013</v>
      </c>
      <c r="J2701" s="157" t="s">
        <v>5</v>
      </c>
    </row>
    <row r="2702" spans="1:10">
      <c r="A2702" s="166" t="str">
        <f t="shared" si="202"/>
        <v>Venezuela (Bolivarian Republic of), Research</v>
      </c>
      <c r="B2702" s="154" t="str">
        <f t="shared" si="203"/>
        <v>VE</v>
      </c>
      <c r="C2702" s="154" t="str">
        <f t="shared" si="203"/>
        <v>862</v>
      </c>
      <c r="D2702" s="155" t="str">
        <f t="shared" si="203"/>
        <v>Venezuela (Bolivarian Republic of)</v>
      </c>
      <c r="E2702" s="154" t="s">
        <v>666</v>
      </c>
      <c r="F2702" s="157">
        <v>147</v>
      </c>
      <c r="G2702" s="157" t="s">
        <v>1311</v>
      </c>
      <c r="H2702" s="157">
        <v>56</v>
      </c>
      <c r="I2702" s="157">
        <v>2013</v>
      </c>
      <c r="J2702" s="157" t="s">
        <v>5</v>
      </c>
    </row>
    <row r="2703" spans="1:10">
      <c r="A2703" s="166" t="str">
        <f t="shared" si="202"/>
        <v>The former Yugoslav Republic of Macedonia, Research</v>
      </c>
      <c r="B2703" s="154" t="str">
        <f t="shared" si="203"/>
        <v>MK</v>
      </c>
      <c r="C2703" s="154" t="str">
        <f t="shared" si="203"/>
        <v>807</v>
      </c>
      <c r="D2703" s="155" t="str">
        <f t="shared" si="203"/>
        <v>The former Yugoslav Republic of Macedonia</v>
      </c>
      <c r="E2703" s="154" t="s">
        <v>666</v>
      </c>
      <c r="F2703" s="157">
        <v>110</v>
      </c>
      <c r="G2703" s="157" t="s">
        <v>1311</v>
      </c>
      <c r="H2703" s="157">
        <v>93</v>
      </c>
      <c r="I2703" s="157">
        <v>2013</v>
      </c>
      <c r="J2703" s="157" t="s">
        <v>5</v>
      </c>
    </row>
    <row r="2704" spans="1:10">
      <c r="A2704" s="166" t="str">
        <f t="shared" si="202"/>
        <v>Lebanon, Research</v>
      </c>
      <c r="B2704" s="154" t="str">
        <f t="shared" si="203"/>
        <v>LB</v>
      </c>
      <c r="C2704" s="154" t="str">
        <f t="shared" si="203"/>
        <v>422</v>
      </c>
      <c r="D2704" s="155" t="str">
        <f t="shared" si="203"/>
        <v>Lebanon</v>
      </c>
      <c r="E2704" s="154" t="s">
        <v>666</v>
      </c>
      <c r="F2704" s="157">
        <v>134</v>
      </c>
      <c r="G2704" s="157" t="s">
        <v>1311</v>
      </c>
      <c r="H2704" s="157">
        <v>69</v>
      </c>
      <c r="I2704" s="157">
        <v>2013</v>
      </c>
      <c r="J2704" s="157" t="s">
        <v>5</v>
      </c>
    </row>
    <row r="2705" spans="1:10">
      <c r="A2705" s="166" t="str">
        <f t="shared" si="202"/>
        <v>Albania, Research</v>
      </c>
      <c r="B2705" s="154" t="str">
        <f t="shared" si="203"/>
        <v>AL</v>
      </c>
      <c r="C2705" s="154" t="str">
        <f t="shared" si="203"/>
        <v>008</v>
      </c>
      <c r="D2705" s="155" t="str">
        <f t="shared" si="203"/>
        <v>Albania</v>
      </c>
      <c r="E2705" s="154" t="s">
        <v>666</v>
      </c>
      <c r="F2705" s="157">
        <v>78</v>
      </c>
      <c r="G2705" s="157" t="s">
        <v>1311</v>
      </c>
      <c r="H2705" s="157">
        <v>126</v>
      </c>
      <c r="I2705" s="157">
        <v>2013</v>
      </c>
      <c r="J2705" s="157" t="s">
        <v>5</v>
      </c>
    </row>
    <row r="2706" spans="1:10">
      <c r="A2706" s="166" t="str">
        <f t="shared" si="202"/>
        <v>Suriname, Research</v>
      </c>
      <c r="B2706" s="154" t="str">
        <f t="shared" si="203"/>
        <v>SR</v>
      </c>
      <c r="C2706" s="154" t="str">
        <f t="shared" si="203"/>
        <v>740</v>
      </c>
      <c r="D2706" s="155" t="str">
        <f t="shared" si="203"/>
        <v>Suriname</v>
      </c>
      <c r="E2706" s="154" t="s">
        <v>666</v>
      </c>
      <c r="F2706" s="157">
        <v>27</v>
      </c>
      <c r="G2706" s="157" t="s">
        <v>1311</v>
      </c>
      <c r="H2706" s="157">
        <v>185</v>
      </c>
      <c r="I2706" s="157">
        <v>2013</v>
      </c>
      <c r="J2706" s="157" t="s">
        <v>5</v>
      </c>
    </row>
    <row r="2707" spans="1:10">
      <c r="A2707" s="166" t="str">
        <f t="shared" si="202"/>
        <v>Russian Federation, Research</v>
      </c>
      <c r="B2707" s="154" t="str">
        <f t="shared" si="203"/>
        <v>RU</v>
      </c>
      <c r="C2707" s="154" t="str">
        <f t="shared" si="203"/>
        <v>643</v>
      </c>
      <c r="D2707" s="155" t="str">
        <f t="shared" si="203"/>
        <v>Russian Federation</v>
      </c>
      <c r="E2707" s="154" t="s">
        <v>666</v>
      </c>
      <c r="F2707" s="157">
        <v>189</v>
      </c>
      <c r="G2707" s="157" t="s">
        <v>1311</v>
      </c>
      <c r="H2707" s="157">
        <v>12</v>
      </c>
      <c r="I2707" s="157">
        <v>2013</v>
      </c>
      <c r="J2707" s="157" t="s">
        <v>5</v>
      </c>
    </row>
    <row r="2708" spans="1:10">
      <c r="A2708" s="166" t="str">
        <f t="shared" si="202"/>
        <v>Cuba, Research</v>
      </c>
      <c r="B2708" s="154" t="str">
        <f t="shared" si="203"/>
        <v>CU</v>
      </c>
      <c r="C2708" s="154" t="str">
        <f t="shared" si="203"/>
        <v>192</v>
      </c>
      <c r="D2708" s="155" t="str">
        <f t="shared" si="203"/>
        <v>Cuba</v>
      </c>
      <c r="E2708" s="154" t="s">
        <v>666</v>
      </c>
      <c r="F2708" s="157">
        <v>143</v>
      </c>
      <c r="G2708" s="157" t="s">
        <v>1311</v>
      </c>
      <c r="H2708" s="157">
        <v>60</v>
      </c>
      <c r="I2708" s="157">
        <v>2013</v>
      </c>
      <c r="J2708" s="157" t="s">
        <v>5</v>
      </c>
    </row>
    <row r="2709" spans="1:10">
      <c r="A2709" s="166" t="str">
        <f t="shared" si="202"/>
        <v>Republic of Moldova, Research</v>
      </c>
      <c r="B2709" s="154" t="str">
        <f t="shared" si="203"/>
        <v>MD</v>
      </c>
      <c r="C2709" s="154" t="str">
        <f t="shared" si="203"/>
        <v>498</v>
      </c>
      <c r="D2709" s="155" t="str">
        <f t="shared" si="203"/>
        <v>Republic of Moldova</v>
      </c>
      <c r="E2709" s="154" t="s">
        <v>666</v>
      </c>
      <c r="F2709" s="157">
        <v>105</v>
      </c>
      <c r="G2709" s="157" t="s">
        <v>1311</v>
      </c>
      <c r="H2709" s="157">
        <v>98</v>
      </c>
      <c r="I2709" s="157">
        <v>2013</v>
      </c>
      <c r="J2709" s="157" t="s">
        <v>5</v>
      </c>
    </row>
    <row r="2710" spans="1:10">
      <c r="A2710" s="166" t="str">
        <f t="shared" si="202"/>
        <v>Tonga, Research</v>
      </c>
      <c r="B2710" s="154" t="str">
        <f t="shared" si="203"/>
        <v>TO</v>
      </c>
      <c r="C2710" s="154" t="str">
        <f t="shared" si="203"/>
        <v>776</v>
      </c>
      <c r="D2710" s="155" t="str">
        <f t="shared" si="203"/>
        <v>Tonga</v>
      </c>
      <c r="E2710" s="154" t="s">
        <v>666</v>
      </c>
      <c r="F2710" s="157">
        <v>13</v>
      </c>
      <c r="G2710" s="157" t="s">
        <v>1311</v>
      </c>
      <c r="H2710" s="157">
        <v>202</v>
      </c>
      <c r="I2710" s="157">
        <v>2013</v>
      </c>
      <c r="J2710" s="157" t="s">
        <v>5</v>
      </c>
    </row>
    <row r="2711" spans="1:10">
      <c r="A2711" s="166" t="str">
        <f t="shared" si="202"/>
        <v>Botswana, Research</v>
      </c>
      <c r="B2711" s="154" t="str">
        <f t="shared" si="203"/>
        <v>BW</v>
      </c>
      <c r="C2711" s="154" t="str">
        <f t="shared" si="203"/>
        <v>072</v>
      </c>
      <c r="D2711" s="155" t="str">
        <f t="shared" si="203"/>
        <v>Botswana</v>
      </c>
      <c r="E2711" s="154" t="s">
        <v>666</v>
      </c>
      <c r="F2711" s="157">
        <v>97</v>
      </c>
      <c r="G2711" s="157" t="s">
        <v>1311</v>
      </c>
      <c r="H2711" s="157">
        <v>106</v>
      </c>
      <c r="I2711" s="157">
        <v>2013</v>
      </c>
      <c r="J2711" s="157" t="s">
        <v>5</v>
      </c>
    </row>
    <row r="2712" spans="1:10">
      <c r="A2712" s="166" t="str">
        <f t="shared" si="202"/>
        <v>Samoa, Research</v>
      </c>
      <c r="B2712" s="154" t="str">
        <f t="shared" si="203"/>
        <v>WS</v>
      </c>
      <c r="C2712" s="154" t="str">
        <f t="shared" si="203"/>
        <v>882</v>
      </c>
      <c r="D2712" s="155" t="str">
        <f t="shared" si="203"/>
        <v>Samoa</v>
      </c>
      <c r="E2712" s="154" t="s">
        <v>666</v>
      </c>
      <c r="F2712" s="157">
        <v>26</v>
      </c>
      <c r="G2712" s="157" t="s">
        <v>1311</v>
      </c>
      <c r="H2712" s="157">
        <v>186</v>
      </c>
      <c r="I2712" s="157">
        <v>2013</v>
      </c>
      <c r="J2712" s="157" t="s">
        <v>5</v>
      </c>
    </row>
    <row r="2713" spans="1:10">
      <c r="A2713" s="166" t="str">
        <f t="shared" si="202"/>
        <v>South Africa, Research</v>
      </c>
      <c r="B2713" s="154" t="str">
        <f t="shared" si="203"/>
        <v>ZA</v>
      </c>
      <c r="C2713" s="154" t="str">
        <f t="shared" si="203"/>
        <v>710</v>
      </c>
      <c r="D2713" s="155" t="str">
        <f t="shared" si="203"/>
        <v>South Africa</v>
      </c>
      <c r="E2713" s="154" t="s">
        <v>666</v>
      </c>
      <c r="F2713" s="157">
        <v>168</v>
      </c>
      <c r="G2713" s="157" t="s">
        <v>1311</v>
      </c>
      <c r="H2713" s="157">
        <v>35</v>
      </c>
      <c r="I2713" s="157">
        <v>2013</v>
      </c>
      <c r="J2713" s="157" t="s">
        <v>5</v>
      </c>
    </row>
    <row r="2714" spans="1:10">
      <c r="A2714" s="166" t="str">
        <f t="shared" si="202"/>
        <v>Philippines, Research</v>
      </c>
      <c r="B2714" s="154" t="str">
        <f t="shared" si="203"/>
        <v>PH</v>
      </c>
      <c r="C2714" s="154" t="str">
        <f t="shared" si="203"/>
        <v>608</v>
      </c>
      <c r="D2714" s="155" t="str">
        <f t="shared" si="203"/>
        <v>Philippines</v>
      </c>
      <c r="E2714" s="154" t="s">
        <v>666</v>
      </c>
      <c r="F2714" s="157">
        <v>133</v>
      </c>
      <c r="G2714" s="157" t="s">
        <v>1311</v>
      </c>
      <c r="H2714" s="157">
        <v>70</v>
      </c>
      <c r="I2714" s="157">
        <v>2013</v>
      </c>
      <c r="J2714" s="157" t="s">
        <v>5</v>
      </c>
    </row>
    <row r="2715" spans="1:10">
      <c r="A2715" s="166" t="str">
        <f t="shared" si="202"/>
        <v>Armenia, Research</v>
      </c>
      <c r="B2715" s="154" t="str">
        <f t="shared" si="203"/>
        <v>AM</v>
      </c>
      <c r="C2715" s="154" t="str">
        <f t="shared" si="203"/>
        <v>051</v>
      </c>
      <c r="D2715" s="155" t="str">
        <f t="shared" si="203"/>
        <v>Armenia</v>
      </c>
      <c r="E2715" s="154" t="s">
        <v>666</v>
      </c>
      <c r="F2715" s="157">
        <v>127</v>
      </c>
      <c r="G2715" s="157" t="s">
        <v>1311</v>
      </c>
      <c r="H2715" s="157">
        <v>76</v>
      </c>
      <c r="I2715" s="157">
        <v>2013</v>
      </c>
      <c r="J2715" s="157" t="s">
        <v>5</v>
      </c>
    </row>
    <row r="2716" spans="1:10">
      <c r="A2716" s="166" t="str">
        <f t="shared" si="202"/>
        <v>Colombia, Research</v>
      </c>
      <c r="B2716" s="154" t="str">
        <f t="shared" si="203"/>
        <v>CO</v>
      </c>
      <c r="C2716" s="154" t="str">
        <f t="shared" si="203"/>
        <v>170</v>
      </c>
      <c r="D2716" s="155" t="str">
        <f t="shared" si="203"/>
        <v>Colombia</v>
      </c>
      <c r="E2716" s="154" t="s">
        <v>666</v>
      </c>
      <c r="F2716" s="157">
        <v>150</v>
      </c>
      <c r="G2716" s="157" t="s">
        <v>1311</v>
      </c>
      <c r="H2716" s="157">
        <v>53</v>
      </c>
      <c r="I2716" s="157">
        <v>2013</v>
      </c>
      <c r="J2716" s="157" t="s">
        <v>5</v>
      </c>
    </row>
    <row r="2717" spans="1:10">
      <c r="A2717" s="166" t="str">
        <f t="shared" si="202"/>
        <v>Kazakhstan, Research</v>
      </c>
      <c r="B2717" s="154" t="str">
        <f t="shared" ref="B2717:D2732" si="204">B2517</f>
        <v>KZ</v>
      </c>
      <c r="C2717" s="154" t="str">
        <f t="shared" si="204"/>
        <v>398</v>
      </c>
      <c r="D2717" s="155" t="str">
        <f t="shared" si="204"/>
        <v>Kazakhstan</v>
      </c>
      <c r="E2717" s="154" t="s">
        <v>666</v>
      </c>
      <c r="F2717" s="157">
        <v>109</v>
      </c>
      <c r="G2717" s="157" t="s">
        <v>1311</v>
      </c>
      <c r="H2717" s="157">
        <v>94</v>
      </c>
      <c r="I2717" s="157">
        <v>2013</v>
      </c>
      <c r="J2717" s="157" t="s">
        <v>5</v>
      </c>
    </row>
    <row r="2718" spans="1:10">
      <c r="A2718" s="166" t="str">
        <f t="shared" si="202"/>
        <v>Ukraine, Research</v>
      </c>
      <c r="B2718" s="154" t="str">
        <f t="shared" si="204"/>
        <v>UA</v>
      </c>
      <c r="C2718" s="154" t="str">
        <f t="shared" si="204"/>
        <v>804</v>
      </c>
      <c r="D2718" s="155" t="str">
        <f t="shared" si="204"/>
        <v>Ukraine</v>
      </c>
      <c r="E2718" s="154" t="s">
        <v>666</v>
      </c>
      <c r="F2718" s="157">
        <v>165</v>
      </c>
      <c r="G2718" s="157" t="s">
        <v>1311</v>
      </c>
      <c r="H2718" s="157">
        <v>38</v>
      </c>
      <c r="I2718" s="157">
        <v>2013</v>
      </c>
      <c r="J2718" s="157" t="s">
        <v>5</v>
      </c>
    </row>
    <row r="2719" spans="1:10">
      <c r="A2719" s="166" t="str">
        <f t="shared" si="202"/>
        <v>Peru, Research</v>
      </c>
      <c r="B2719" s="154" t="str">
        <f t="shared" si="204"/>
        <v>PE</v>
      </c>
      <c r="C2719" s="154" t="str">
        <f t="shared" si="204"/>
        <v>604</v>
      </c>
      <c r="D2719" s="155" t="str">
        <f t="shared" si="204"/>
        <v>Peru</v>
      </c>
      <c r="E2719" s="154" t="s">
        <v>666</v>
      </c>
      <c r="F2719" s="157">
        <v>126</v>
      </c>
      <c r="G2719" s="157" t="s">
        <v>1311</v>
      </c>
      <c r="H2719" s="157">
        <v>77</v>
      </c>
      <c r="I2719" s="157">
        <v>2013</v>
      </c>
      <c r="J2719" s="157" t="s">
        <v>5</v>
      </c>
    </row>
    <row r="2720" spans="1:10">
      <c r="A2720" s="166" t="str">
        <f t="shared" si="202"/>
        <v>Jamaica, Research</v>
      </c>
      <c r="B2720" s="154" t="str">
        <f t="shared" si="204"/>
        <v>JM</v>
      </c>
      <c r="C2720" s="154" t="str">
        <f t="shared" si="204"/>
        <v>388</v>
      </c>
      <c r="D2720" s="155" t="str">
        <f t="shared" si="204"/>
        <v>Jamaica</v>
      </c>
      <c r="E2720" s="154" t="s">
        <v>666</v>
      </c>
      <c r="F2720" s="157">
        <v>98</v>
      </c>
      <c r="G2720" s="157" t="s">
        <v>1311</v>
      </c>
      <c r="H2720" s="157">
        <v>105</v>
      </c>
      <c r="I2720" s="157">
        <v>2013</v>
      </c>
      <c r="J2720" s="157" t="s">
        <v>5</v>
      </c>
    </row>
    <row r="2721" spans="1:10">
      <c r="A2721" s="166" t="str">
        <f t="shared" si="202"/>
        <v>Georgia, Research</v>
      </c>
      <c r="B2721" s="154" t="str">
        <f t="shared" si="204"/>
        <v>GE</v>
      </c>
      <c r="C2721" s="154" t="str">
        <f t="shared" si="204"/>
        <v>268</v>
      </c>
      <c r="D2721" s="155" t="str">
        <f t="shared" si="204"/>
        <v>Georgia</v>
      </c>
      <c r="E2721" s="154" t="s">
        <v>666</v>
      </c>
      <c r="F2721" s="157">
        <v>119</v>
      </c>
      <c r="G2721" s="157" t="s">
        <v>1311</v>
      </c>
      <c r="H2721" s="157">
        <v>84</v>
      </c>
      <c r="I2721" s="157">
        <v>2013</v>
      </c>
      <c r="J2721" s="157" t="s">
        <v>5</v>
      </c>
    </row>
    <row r="2722" spans="1:10">
      <c r="A2722" s="166" t="str">
        <f t="shared" si="202"/>
        <v>Sri Lanka, Research</v>
      </c>
      <c r="B2722" s="154" t="str">
        <f t="shared" si="204"/>
        <v>LK</v>
      </c>
      <c r="C2722" s="154" t="str">
        <f t="shared" si="204"/>
        <v>144</v>
      </c>
      <c r="D2722" s="155" t="str">
        <f t="shared" si="204"/>
        <v>Sri Lanka</v>
      </c>
      <c r="E2722" s="154" t="s">
        <v>666</v>
      </c>
      <c r="F2722" s="157">
        <v>125</v>
      </c>
      <c r="G2722" s="157" t="s">
        <v>1311</v>
      </c>
      <c r="H2722" s="157">
        <v>78</v>
      </c>
      <c r="I2722" s="157">
        <v>2013</v>
      </c>
      <c r="J2722" s="157" t="s">
        <v>5</v>
      </c>
    </row>
    <row r="2723" spans="1:10">
      <c r="A2723" s="166" t="str">
        <f t="shared" si="202"/>
        <v>Mexico, Research</v>
      </c>
      <c r="B2723" s="154" t="str">
        <f t="shared" si="204"/>
        <v>MX</v>
      </c>
      <c r="C2723" s="154" t="str">
        <f t="shared" si="204"/>
        <v>484</v>
      </c>
      <c r="D2723" s="155" t="str">
        <f t="shared" si="204"/>
        <v>Mexico</v>
      </c>
      <c r="E2723" s="154" t="s">
        <v>666</v>
      </c>
      <c r="F2723" s="157">
        <v>174</v>
      </c>
      <c r="G2723" s="157" t="s">
        <v>1311</v>
      </c>
      <c r="H2723" s="157">
        <v>28</v>
      </c>
      <c r="I2723" s="157">
        <v>2013</v>
      </c>
      <c r="J2723" s="157" t="s">
        <v>5</v>
      </c>
    </row>
    <row r="2724" spans="1:10">
      <c r="A2724" s="166" t="str">
        <f t="shared" si="202"/>
        <v>Saint Vincent and the Grenadines, Research</v>
      </c>
      <c r="B2724" s="154" t="str">
        <f t="shared" si="204"/>
        <v>VC</v>
      </c>
      <c r="C2724" s="154" t="str">
        <f t="shared" si="204"/>
        <v>670</v>
      </c>
      <c r="D2724" s="155" t="str">
        <f t="shared" si="204"/>
        <v>Saint Vincent and the Grenadines</v>
      </c>
      <c r="E2724" s="154" t="s">
        <v>666</v>
      </c>
      <c r="F2724" s="157">
        <v>3</v>
      </c>
      <c r="G2724" s="157" t="s">
        <v>1311</v>
      </c>
      <c r="H2724" s="157">
        <v>217</v>
      </c>
      <c r="I2724" s="157">
        <v>2013</v>
      </c>
      <c r="J2724" s="157" t="s">
        <v>5</v>
      </c>
    </row>
    <row r="2725" spans="1:10">
      <c r="A2725" s="166" t="str">
        <f t="shared" si="202"/>
        <v>Grenada, Research</v>
      </c>
      <c r="B2725" s="154" t="str">
        <f t="shared" si="204"/>
        <v>GD</v>
      </c>
      <c r="C2725" s="154" t="str">
        <f t="shared" si="204"/>
        <v>308</v>
      </c>
      <c r="D2725" s="155" t="str">
        <f t="shared" si="204"/>
        <v>Grenada</v>
      </c>
      <c r="E2725" s="154" t="s">
        <v>666</v>
      </c>
      <c r="F2725" s="157">
        <v>50</v>
      </c>
      <c r="G2725" s="157" t="s">
        <v>1311</v>
      </c>
      <c r="H2725" s="157">
        <v>157</v>
      </c>
      <c r="I2725" s="157">
        <v>2013</v>
      </c>
      <c r="J2725" s="157" t="s">
        <v>5</v>
      </c>
    </row>
    <row r="2726" spans="1:10">
      <c r="A2726" s="166" t="str">
        <f t="shared" si="202"/>
        <v>Belarus, Research</v>
      </c>
      <c r="B2726" s="154" t="str">
        <f t="shared" si="204"/>
        <v>BY</v>
      </c>
      <c r="C2726" s="154" t="str">
        <f t="shared" si="204"/>
        <v>112</v>
      </c>
      <c r="D2726" s="155" t="str">
        <f t="shared" si="204"/>
        <v>Belarus</v>
      </c>
      <c r="E2726" s="154" t="s">
        <v>666</v>
      </c>
      <c r="F2726" s="157">
        <v>145</v>
      </c>
      <c r="G2726" s="157" t="s">
        <v>1311</v>
      </c>
      <c r="H2726" s="157">
        <v>58</v>
      </c>
      <c r="I2726" s="157">
        <v>2013</v>
      </c>
      <c r="J2726" s="157" t="s">
        <v>5</v>
      </c>
    </row>
    <row r="2727" spans="1:10">
      <c r="A2727" s="166" t="str">
        <f t="shared" si="202"/>
        <v>Seychelles, Research</v>
      </c>
      <c r="B2727" s="154" t="str">
        <f t="shared" si="204"/>
        <v>SC</v>
      </c>
      <c r="C2727" s="154" t="str">
        <f t="shared" si="204"/>
        <v>690</v>
      </c>
      <c r="D2727" s="155" t="str">
        <f t="shared" si="204"/>
        <v>Seychelles</v>
      </c>
      <c r="E2727" s="154" t="s">
        <v>666</v>
      </c>
      <c r="F2727" s="157">
        <v>38</v>
      </c>
      <c r="G2727" s="157" t="s">
        <v>1311</v>
      </c>
      <c r="H2727" s="157">
        <v>173</v>
      </c>
      <c r="I2727" s="157">
        <v>2013</v>
      </c>
      <c r="J2727" s="157" t="s">
        <v>5</v>
      </c>
    </row>
    <row r="2728" spans="1:10">
      <c r="A2728" s="166" t="str">
        <f t="shared" si="202"/>
        <v>Serbia, Research</v>
      </c>
      <c r="B2728" s="154" t="str">
        <f t="shared" si="204"/>
        <v>RS</v>
      </c>
      <c r="C2728" s="154" t="str">
        <f t="shared" si="204"/>
        <v>688</v>
      </c>
      <c r="D2728" s="155" t="str">
        <f t="shared" si="204"/>
        <v>Serbia</v>
      </c>
      <c r="E2728" s="154" t="s">
        <v>666</v>
      </c>
      <c r="F2728" s="157">
        <v>149</v>
      </c>
      <c r="G2728" s="157" t="s">
        <v>1311</v>
      </c>
      <c r="H2728" s="157">
        <v>54</v>
      </c>
      <c r="I2728" s="157">
        <v>2013</v>
      </c>
      <c r="J2728" s="157" t="s">
        <v>5</v>
      </c>
    </row>
    <row r="2729" spans="1:10">
      <c r="A2729" s="166" t="str">
        <f t="shared" si="202"/>
        <v>Saudi Arabia, Research</v>
      </c>
      <c r="B2729" s="154" t="str">
        <f t="shared" si="204"/>
        <v>SA</v>
      </c>
      <c r="C2729" s="154" t="str">
        <f t="shared" si="204"/>
        <v>682</v>
      </c>
      <c r="D2729" s="155" t="str">
        <f t="shared" si="204"/>
        <v>Saudi Arabia</v>
      </c>
      <c r="E2729" s="154" t="s">
        <v>666</v>
      </c>
      <c r="F2729" s="157">
        <v>158</v>
      </c>
      <c r="G2729" s="157" t="s">
        <v>1311</v>
      </c>
      <c r="H2729" s="157">
        <v>45</v>
      </c>
      <c r="I2729" s="157">
        <v>2013</v>
      </c>
      <c r="J2729" s="157" t="s">
        <v>5</v>
      </c>
    </row>
    <row r="2730" spans="1:10">
      <c r="A2730" s="166" t="str">
        <f t="shared" si="202"/>
        <v>Oman, Research</v>
      </c>
      <c r="B2730" s="154" t="str">
        <f t="shared" si="204"/>
        <v>OM</v>
      </c>
      <c r="C2730" s="154" t="str">
        <f t="shared" si="204"/>
        <v>512</v>
      </c>
      <c r="D2730" s="155" t="str">
        <f t="shared" si="204"/>
        <v>Oman</v>
      </c>
      <c r="E2730" s="154" t="s">
        <v>666</v>
      </c>
      <c r="F2730" s="157">
        <v>124</v>
      </c>
      <c r="G2730" s="157" t="s">
        <v>1311</v>
      </c>
      <c r="H2730" s="157">
        <v>79</v>
      </c>
      <c r="I2730" s="157">
        <v>2013</v>
      </c>
      <c r="J2730" s="157" t="s">
        <v>5</v>
      </c>
    </row>
    <row r="2731" spans="1:10">
      <c r="A2731" s="166" t="str">
        <f t="shared" si="202"/>
        <v>Saint Lucia, Research</v>
      </c>
      <c r="B2731" s="154" t="str">
        <f t="shared" si="204"/>
        <v>LC</v>
      </c>
      <c r="C2731" s="154" t="str">
        <f t="shared" si="204"/>
        <v>662</v>
      </c>
      <c r="D2731" s="155" t="str">
        <f t="shared" si="204"/>
        <v>Saint Lucia</v>
      </c>
      <c r="E2731" s="154" t="s">
        <v>666</v>
      </c>
      <c r="F2731" s="157">
        <v>8</v>
      </c>
      <c r="G2731" s="157" t="s">
        <v>1311</v>
      </c>
      <c r="H2731" s="157">
        <v>210</v>
      </c>
      <c r="I2731" s="157">
        <v>2013</v>
      </c>
      <c r="J2731" s="157" t="s">
        <v>5</v>
      </c>
    </row>
    <row r="2732" spans="1:10">
      <c r="A2732" s="166" t="str">
        <f t="shared" si="202"/>
        <v>Dominica, Research</v>
      </c>
      <c r="B2732" s="154" t="str">
        <f t="shared" si="204"/>
        <v>DM</v>
      </c>
      <c r="C2732" s="154" t="str">
        <f t="shared" si="204"/>
        <v>212</v>
      </c>
      <c r="D2732" s="155" t="str">
        <f t="shared" si="204"/>
        <v>Dominica</v>
      </c>
      <c r="E2732" s="154" t="s">
        <v>666</v>
      </c>
      <c r="F2732" s="157">
        <v>24</v>
      </c>
      <c r="G2732" s="157" t="s">
        <v>1311</v>
      </c>
      <c r="H2732" s="157">
        <v>189</v>
      </c>
      <c r="I2732" s="157">
        <v>2013</v>
      </c>
      <c r="J2732" s="157" t="s">
        <v>5</v>
      </c>
    </row>
    <row r="2733" spans="1:10">
      <c r="A2733" s="166" t="str">
        <f t="shared" si="202"/>
        <v>Montenegro, Research</v>
      </c>
      <c r="B2733" s="154" t="str">
        <f t="shared" ref="B2733:D2748" si="205">B2533</f>
        <v>ME</v>
      </c>
      <c r="C2733" s="154" t="str">
        <f t="shared" si="205"/>
        <v>499</v>
      </c>
      <c r="D2733" s="155" t="str">
        <f t="shared" si="205"/>
        <v>Montenegro</v>
      </c>
      <c r="E2733" s="154" t="s">
        <v>666</v>
      </c>
      <c r="F2733" s="157">
        <v>65</v>
      </c>
      <c r="G2733" s="157" t="s">
        <v>1311</v>
      </c>
      <c r="H2733" s="157">
        <v>139</v>
      </c>
      <c r="I2733" s="157">
        <v>2013</v>
      </c>
      <c r="J2733" s="157" t="s">
        <v>5</v>
      </c>
    </row>
    <row r="2734" spans="1:10">
      <c r="A2734" s="166" t="str">
        <f t="shared" si="202"/>
        <v>Brazil, Research</v>
      </c>
      <c r="B2734" s="154" t="str">
        <f t="shared" si="205"/>
        <v>BR</v>
      </c>
      <c r="C2734" s="154" t="str">
        <f t="shared" si="205"/>
        <v>076</v>
      </c>
      <c r="D2734" s="155" t="str">
        <f t="shared" si="205"/>
        <v>Brazil</v>
      </c>
      <c r="E2734" s="154" t="s">
        <v>666</v>
      </c>
      <c r="F2734" s="157">
        <v>186</v>
      </c>
      <c r="G2734" s="157" t="s">
        <v>1311</v>
      </c>
      <c r="H2734" s="157">
        <v>15</v>
      </c>
      <c r="I2734" s="157">
        <v>2013</v>
      </c>
      <c r="J2734" s="157" t="s">
        <v>5</v>
      </c>
    </row>
    <row r="2735" spans="1:10">
      <c r="A2735" s="166" t="str">
        <f t="shared" si="202"/>
        <v>Panama, Research</v>
      </c>
      <c r="B2735" s="154" t="str">
        <f t="shared" si="205"/>
        <v>PA</v>
      </c>
      <c r="C2735" s="154" t="str">
        <f t="shared" si="205"/>
        <v>591</v>
      </c>
      <c r="D2735" s="155" t="str">
        <f t="shared" si="205"/>
        <v>Panama</v>
      </c>
      <c r="E2735" s="154" t="s">
        <v>666</v>
      </c>
      <c r="F2735" s="157">
        <v>99</v>
      </c>
      <c r="G2735" s="157" t="s">
        <v>1311</v>
      </c>
      <c r="H2735" s="157">
        <v>104</v>
      </c>
      <c r="I2735" s="157">
        <v>2013</v>
      </c>
      <c r="J2735" s="157" t="s">
        <v>5</v>
      </c>
    </row>
    <row r="2736" spans="1:10">
      <c r="A2736" s="166" t="str">
        <f t="shared" si="202"/>
        <v>Argentina, Research</v>
      </c>
      <c r="B2736" s="154" t="str">
        <f t="shared" si="205"/>
        <v>AR</v>
      </c>
      <c r="C2736" s="154" t="str">
        <f t="shared" si="205"/>
        <v>032</v>
      </c>
      <c r="D2736" s="155" t="str">
        <f t="shared" si="205"/>
        <v>Argentina</v>
      </c>
      <c r="E2736" s="154" t="s">
        <v>666</v>
      </c>
      <c r="F2736" s="157">
        <v>167</v>
      </c>
      <c r="G2736" s="157" t="s">
        <v>1311</v>
      </c>
      <c r="H2736" s="157">
        <v>36</v>
      </c>
      <c r="I2736" s="157">
        <v>2013</v>
      </c>
      <c r="J2736" s="157" t="s">
        <v>5</v>
      </c>
    </row>
    <row r="2737" spans="1:10">
      <c r="A2737" s="166" t="str">
        <f t="shared" si="202"/>
        <v>Romania, Research</v>
      </c>
      <c r="B2737" s="154" t="str">
        <f t="shared" si="205"/>
        <v>RO</v>
      </c>
      <c r="C2737" s="154" t="str">
        <f t="shared" si="205"/>
        <v>642</v>
      </c>
      <c r="D2737" s="155" t="str">
        <f t="shared" si="205"/>
        <v>Romania</v>
      </c>
      <c r="E2737" s="154" t="s">
        <v>666</v>
      </c>
      <c r="F2737" s="157">
        <v>162</v>
      </c>
      <c r="G2737" s="157" t="s">
        <v>1311</v>
      </c>
      <c r="H2737" s="157">
        <v>41</v>
      </c>
      <c r="I2737" s="157">
        <v>2013</v>
      </c>
      <c r="J2737" s="157" t="s">
        <v>5</v>
      </c>
    </row>
    <row r="2738" spans="1:10">
      <c r="A2738" s="166" t="str">
        <f t="shared" si="202"/>
        <v>Bahrain, Research</v>
      </c>
      <c r="B2738" s="154" t="str">
        <f t="shared" si="205"/>
        <v>BH</v>
      </c>
      <c r="C2738" s="154" t="str">
        <f t="shared" si="205"/>
        <v>048</v>
      </c>
      <c r="D2738" s="155" t="str">
        <f t="shared" si="205"/>
        <v>Bahrain</v>
      </c>
      <c r="E2738" s="154" t="s">
        <v>666</v>
      </c>
      <c r="F2738" s="157">
        <v>94</v>
      </c>
      <c r="G2738" s="157" t="s">
        <v>1311</v>
      </c>
      <c r="H2738" s="157">
        <v>109</v>
      </c>
      <c r="I2738" s="157">
        <v>2013</v>
      </c>
      <c r="J2738" s="157" t="s">
        <v>5</v>
      </c>
    </row>
    <row r="2739" spans="1:10">
      <c r="A2739" s="166" t="str">
        <f t="shared" si="202"/>
        <v>Palau, Research</v>
      </c>
      <c r="B2739" s="154" t="str">
        <f t="shared" si="205"/>
        <v>PW</v>
      </c>
      <c r="C2739" s="154" t="str">
        <f t="shared" si="205"/>
        <v>585</v>
      </c>
      <c r="D2739" s="155" t="str">
        <f t="shared" si="205"/>
        <v>Palau</v>
      </c>
      <c r="E2739" s="154" t="s">
        <v>666</v>
      </c>
      <c r="F2739" s="157">
        <v>16</v>
      </c>
      <c r="G2739" s="157" t="s">
        <v>1311</v>
      </c>
      <c r="H2739" s="157">
        <v>198</v>
      </c>
      <c r="I2739" s="157">
        <v>2013</v>
      </c>
      <c r="J2739" s="157" t="s">
        <v>5</v>
      </c>
    </row>
    <row r="2740" spans="1:10">
      <c r="A2740" s="166" t="str">
        <f t="shared" si="202"/>
        <v>Saint Kitts and Nevis, Research</v>
      </c>
      <c r="B2740" s="154" t="str">
        <f t="shared" si="205"/>
        <v>KN</v>
      </c>
      <c r="C2740" s="154" t="str">
        <f t="shared" si="205"/>
        <v>659</v>
      </c>
      <c r="D2740" s="155" t="str">
        <f t="shared" si="205"/>
        <v>Saint Kitts and Nevis</v>
      </c>
      <c r="E2740" s="154" t="s">
        <v>666</v>
      </c>
      <c r="F2740" s="157">
        <v>20</v>
      </c>
      <c r="G2740" s="157" t="s">
        <v>1311</v>
      </c>
      <c r="H2740" s="157">
        <v>193</v>
      </c>
      <c r="I2740" s="157">
        <v>2013</v>
      </c>
      <c r="J2740" s="157" t="s">
        <v>5</v>
      </c>
    </row>
    <row r="2741" spans="1:10">
      <c r="A2741" s="166" t="str">
        <f t="shared" si="202"/>
        <v>Antigua and Barbuda, Research</v>
      </c>
      <c r="B2741" s="154" t="str">
        <f t="shared" si="205"/>
        <v>AG</v>
      </c>
      <c r="C2741" s="154" t="str">
        <f t="shared" si="205"/>
        <v>028</v>
      </c>
      <c r="D2741" s="155" t="str">
        <f t="shared" si="205"/>
        <v>Antigua and Barbuda</v>
      </c>
      <c r="E2741" s="154" t="s">
        <v>666</v>
      </c>
      <c r="F2741" s="157">
        <v>12</v>
      </c>
      <c r="G2741" s="157" t="s">
        <v>1311</v>
      </c>
      <c r="H2741" s="157">
        <v>203</v>
      </c>
      <c r="I2741" s="157">
        <v>2013</v>
      </c>
      <c r="J2741" s="157" t="s">
        <v>5</v>
      </c>
    </row>
    <row r="2742" spans="1:10">
      <c r="A2742" s="166" t="str">
        <f t="shared" si="202"/>
        <v>Croatia, Research</v>
      </c>
      <c r="B2742" s="154" t="str">
        <f t="shared" si="205"/>
        <v>HR</v>
      </c>
      <c r="C2742" s="154" t="str">
        <f t="shared" si="205"/>
        <v>191</v>
      </c>
      <c r="D2742" s="155" t="str">
        <f t="shared" si="205"/>
        <v>Croatia</v>
      </c>
      <c r="E2742" s="154" t="s">
        <v>666</v>
      </c>
      <c r="F2742" s="157">
        <v>156</v>
      </c>
      <c r="G2742" s="157" t="s">
        <v>1311</v>
      </c>
      <c r="H2742" s="157">
        <v>47</v>
      </c>
      <c r="I2742" s="157">
        <v>2013</v>
      </c>
      <c r="J2742" s="157" t="s">
        <v>5</v>
      </c>
    </row>
    <row r="2743" spans="1:10">
      <c r="A2743" s="166" t="str">
        <f t="shared" si="202"/>
        <v>Mauritius, Research</v>
      </c>
      <c r="B2743" s="154" t="str">
        <f t="shared" si="205"/>
        <v>MU</v>
      </c>
      <c r="C2743" s="154" t="str">
        <f t="shared" si="205"/>
        <v>480</v>
      </c>
      <c r="D2743" s="155" t="str">
        <f t="shared" si="205"/>
        <v>Mauritius</v>
      </c>
      <c r="E2743" s="154" t="s">
        <v>666</v>
      </c>
      <c r="F2743" s="157">
        <v>71</v>
      </c>
      <c r="G2743" s="157" t="s">
        <v>1311</v>
      </c>
      <c r="H2743" s="157">
        <v>133</v>
      </c>
      <c r="I2743" s="157">
        <v>2013</v>
      </c>
      <c r="J2743" s="157" t="s">
        <v>5</v>
      </c>
    </row>
    <row r="2744" spans="1:10">
      <c r="A2744" s="166" t="str">
        <f t="shared" si="202"/>
        <v>Thailand, Research</v>
      </c>
      <c r="B2744" s="154" t="str">
        <f t="shared" si="205"/>
        <v>TH</v>
      </c>
      <c r="C2744" s="154" t="str">
        <f t="shared" si="205"/>
        <v>764</v>
      </c>
      <c r="D2744" s="155" t="str">
        <f t="shared" si="205"/>
        <v>Thailand</v>
      </c>
      <c r="E2744" s="154" t="s">
        <v>666</v>
      </c>
      <c r="F2744" s="157">
        <v>160</v>
      </c>
      <c r="G2744" s="157" t="s">
        <v>1311</v>
      </c>
      <c r="H2744" s="157">
        <v>43</v>
      </c>
      <c r="I2744" s="157">
        <v>2013</v>
      </c>
      <c r="J2744" s="157" t="s">
        <v>5</v>
      </c>
    </row>
    <row r="2745" spans="1:10">
      <c r="A2745" s="166" t="str">
        <f t="shared" si="202"/>
        <v>Bulgaria, Research</v>
      </c>
      <c r="B2745" s="154" t="str">
        <f t="shared" si="205"/>
        <v>BG</v>
      </c>
      <c r="C2745" s="154" t="str">
        <f t="shared" si="205"/>
        <v>100</v>
      </c>
      <c r="D2745" s="155" t="str">
        <f t="shared" si="205"/>
        <v>Bulgaria</v>
      </c>
      <c r="E2745" s="154" t="s">
        <v>666</v>
      </c>
      <c r="F2745" s="157">
        <v>153</v>
      </c>
      <c r="G2745" s="157" t="s">
        <v>1311</v>
      </c>
      <c r="H2745" s="157">
        <v>50</v>
      </c>
      <c r="I2745" s="157">
        <v>2013</v>
      </c>
      <c r="J2745" s="157" t="s">
        <v>5</v>
      </c>
    </row>
    <row r="2746" spans="1:10">
      <c r="A2746" s="166" t="str">
        <f t="shared" si="202"/>
        <v>Trinidad and Tobago, Research</v>
      </c>
      <c r="B2746" s="154" t="str">
        <f t="shared" si="205"/>
        <v>TT</v>
      </c>
      <c r="C2746" s="154" t="str">
        <f t="shared" si="205"/>
        <v>780</v>
      </c>
      <c r="D2746" s="155" t="str">
        <f t="shared" si="205"/>
        <v>Trinidad and Tobago</v>
      </c>
      <c r="E2746" s="154" t="s">
        <v>666</v>
      </c>
      <c r="F2746" s="157">
        <v>101</v>
      </c>
      <c r="G2746" s="157" t="s">
        <v>1311</v>
      </c>
      <c r="H2746" s="157">
        <v>102</v>
      </c>
      <c r="I2746" s="157">
        <v>2013</v>
      </c>
      <c r="J2746" s="157" t="s">
        <v>5</v>
      </c>
    </row>
    <row r="2747" spans="1:10">
      <c r="A2747" s="166" t="str">
        <f t="shared" si="202"/>
        <v>Lithuania, Research</v>
      </c>
      <c r="B2747" s="154" t="str">
        <f t="shared" si="205"/>
        <v>LT</v>
      </c>
      <c r="C2747" s="154" t="str">
        <f t="shared" si="205"/>
        <v>440</v>
      </c>
      <c r="D2747" s="155" t="str">
        <f t="shared" si="205"/>
        <v>Lithuania</v>
      </c>
      <c r="E2747" s="154" t="s">
        <v>666</v>
      </c>
      <c r="F2747" s="157">
        <v>144</v>
      </c>
      <c r="G2747" s="157" t="s">
        <v>1311</v>
      </c>
      <c r="H2747" s="157">
        <v>59</v>
      </c>
      <c r="I2747" s="157">
        <v>2013</v>
      </c>
      <c r="J2747" s="157" t="s">
        <v>5</v>
      </c>
    </row>
    <row r="2748" spans="1:10">
      <c r="A2748" s="166" t="str">
        <f t="shared" si="202"/>
        <v>Kuwait, Research</v>
      </c>
      <c r="B2748" s="154" t="str">
        <f t="shared" si="205"/>
        <v>KW</v>
      </c>
      <c r="C2748" s="154" t="str">
        <f t="shared" si="205"/>
        <v>414</v>
      </c>
      <c r="D2748" s="155" t="str">
        <f t="shared" si="205"/>
        <v>Kuwait</v>
      </c>
      <c r="E2748" s="154" t="s">
        <v>666</v>
      </c>
      <c r="F2748" s="157">
        <v>135</v>
      </c>
      <c r="G2748" s="157" t="s">
        <v>1311</v>
      </c>
      <c r="H2748" s="157">
        <v>68</v>
      </c>
      <c r="I2748" s="157">
        <v>2013</v>
      </c>
      <c r="J2748" s="157" t="s">
        <v>5</v>
      </c>
    </row>
    <row r="2749" spans="1:10">
      <c r="A2749" s="166" t="str">
        <f t="shared" si="202"/>
        <v>Barbados, Research</v>
      </c>
      <c r="B2749" s="154" t="str">
        <f t="shared" ref="B2749:D2764" si="206">B2549</f>
        <v>BB</v>
      </c>
      <c r="C2749" s="154" t="str">
        <f t="shared" si="206"/>
        <v>052</v>
      </c>
      <c r="D2749" s="155" t="str">
        <f t="shared" si="206"/>
        <v>Barbados</v>
      </c>
      <c r="E2749" s="154" t="s">
        <v>666</v>
      </c>
      <c r="F2749" s="157">
        <v>69</v>
      </c>
      <c r="G2749" s="157" t="s">
        <v>1311</v>
      </c>
      <c r="H2749" s="157">
        <v>135</v>
      </c>
      <c r="I2749" s="157">
        <v>2013</v>
      </c>
      <c r="J2749" s="157" t="s">
        <v>5</v>
      </c>
    </row>
    <row r="2750" spans="1:10">
      <c r="A2750" s="166" t="str">
        <f t="shared" si="202"/>
        <v>Bahamas, Research</v>
      </c>
      <c r="B2750" s="154" t="str">
        <f t="shared" si="206"/>
        <v>BS</v>
      </c>
      <c r="C2750" s="154" t="str">
        <f t="shared" si="206"/>
        <v>044</v>
      </c>
      <c r="D2750" s="155" t="str">
        <f t="shared" si="206"/>
        <v>Bahamas</v>
      </c>
      <c r="E2750" s="154" t="s">
        <v>666</v>
      </c>
      <c r="F2750" s="157">
        <v>32</v>
      </c>
      <c r="G2750" s="157" t="s">
        <v>1311</v>
      </c>
      <c r="H2750" s="157">
        <v>180</v>
      </c>
      <c r="I2750" s="157">
        <v>2013</v>
      </c>
      <c r="J2750" s="157" t="s">
        <v>5</v>
      </c>
    </row>
    <row r="2751" spans="1:10">
      <c r="A2751" s="166" t="str">
        <f t="shared" si="202"/>
        <v>Costa Rica, Research</v>
      </c>
      <c r="B2751" s="154" t="str">
        <f t="shared" si="206"/>
        <v>CR</v>
      </c>
      <c r="C2751" s="154" t="str">
        <f t="shared" si="206"/>
        <v>188</v>
      </c>
      <c r="D2751" s="155" t="str">
        <f t="shared" si="206"/>
        <v>Costa Rica</v>
      </c>
      <c r="E2751" s="154" t="s">
        <v>666</v>
      </c>
      <c r="F2751" s="157">
        <v>114</v>
      </c>
      <c r="G2751" s="157" t="s">
        <v>1311</v>
      </c>
      <c r="H2751" s="157">
        <v>89</v>
      </c>
      <c r="I2751" s="157">
        <v>2013</v>
      </c>
      <c r="J2751" s="157" t="s">
        <v>5</v>
      </c>
    </row>
    <row r="2752" spans="1:10">
      <c r="A2752" s="166" t="str">
        <f t="shared" si="202"/>
        <v>Malaysia, Research</v>
      </c>
      <c r="B2752" s="154" t="str">
        <f t="shared" si="206"/>
        <v>MY</v>
      </c>
      <c r="C2752" s="154" t="str">
        <f t="shared" si="206"/>
        <v>458</v>
      </c>
      <c r="D2752" s="155" t="str">
        <f t="shared" si="206"/>
        <v>Malaysia</v>
      </c>
      <c r="E2752" s="154" t="s">
        <v>666</v>
      </c>
      <c r="F2752" s="157">
        <v>163</v>
      </c>
      <c r="G2752" s="157" t="s">
        <v>1311</v>
      </c>
      <c r="H2752" s="157">
        <v>40</v>
      </c>
      <c r="I2752" s="157">
        <v>2013</v>
      </c>
      <c r="J2752" s="157" t="s">
        <v>5</v>
      </c>
    </row>
    <row r="2753" spans="1:10">
      <c r="A2753" s="166" t="str">
        <f t="shared" si="202"/>
        <v>Brunei Darussalam, Research</v>
      </c>
      <c r="B2753" s="154" t="str">
        <f t="shared" si="206"/>
        <v>BN</v>
      </c>
      <c r="C2753" s="154" t="str">
        <f t="shared" si="206"/>
        <v>096</v>
      </c>
      <c r="D2753" s="155" t="str">
        <f t="shared" si="206"/>
        <v>Brunei Darussalam</v>
      </c>
      <c r="E2753" s="154" t="s">
        <v>666</v>
      </c>
      <c r="F2753" s="157">
        <v>70</v>
      </c>
      <c r="G2753" s="157" t="s">
        <v>1311</v>
      </c>
      <c r="H2753" s="157">
        <v>134</v>
      </c>
      <c r="I2753" s="157">
        <v>2013</v>
      </c>
      <c r="J2753" s="157" t="s">
        <v>5</v>
      </c>
    </row>
    <row r="2754" spans="1:10">
      <c r="A2754" s="166" t="str">
        <f t="shared" si="202"/>
        <v>Latvia, Research</v>
      </c>
      <c r="B2754" s="154" t="str">
        <f t="shared" si="206"/>
        <v>LV</v>
      </c>
      <c r="C2754" s="154" t="str">
        <f t="shared" si="206"/>
        <v>428</v>
      </c>
      <c r="D2754" s="155" t="str">
        <f t="shared" si="206"/>
        <v>Latvia</v>
      </c>
      <c r="E2754" s="154" t="s">
        <v>666</v>
      </c>
      <c r="F2754" s="157">
        <v>129</v>
      </c>
      <c r="G2754" s="157" t="s">
        <v>1311</v>
      </c>
      <c r="H2754" s="157">
        <v>74</v>
      </c>
      <c r="I2754" s="157">
        <v>2013</v>
      </c>
      <c r="J2754" s="157" t="s">
        <v>5</v>
      </c>
    </row>
    <row r="2755" spans="1:10">
      <c r="A2755" s="166" t="str">
        <f t="shared" si="202"/>
        <v>Estonia, Research</v>
      </c>
      <c r="B2755" s="154" t="str">
        <f t="shared" si="206"/>
        <v>EE</v>
      </c>
      <c r="C2755" s="154" t="str">
        <f t="shared" si="206"/>
        <v>233</v>
      </c>
      <c r="D2755" s="155" t="str">
        <f t="shared" si="206"/>
        <v>Estonia</v>
      </c>
      <c r="E2755" s="154" t="s">
        <v>666</v>
      </c>
      <c r="F2755" s="157">
        <v>139</v>
      </c>
      <c r="G2755" s="157" t="s">
        <v>1311</v>
      </c>
      <c r="H2755" s="157">
        <v>64</v>
      </c>
      <c r="I2755" s="157">
        <v>2013</v>
      </c>
      <c r="J2755" s="157" t="s">
        <v>5</v>
      </c>
    </row>
    <row r="2756" spans="1:10">
      <c r="A2756" s="166" t="str">
        <f t="shared" si="202"/>
        <v>Hungary, Research</v>
      </c>
      <c r="B2756" s="154" t="str">
        <f t="shared" si="206"/>
        <v>HU</v>
      </c>
      <c r="C2756" s="154" t="str">
        <f t="shared" si="206"/>
        <v>348</v>
      </c>
      <c r="D2756" s="155" t="str">
        <f t="shared" si="206"/>
        <v>Hungary</v>
      </c>
      <c r="E2756" s="154" t="s">
        <v>666</v>
      </c>
      <c r="F2756" s="157">
        <v>166</v>
      </c>
      <c r="G2756" s="157" t="s">
        <v>1311</v>
      </c>
      <c r="H2756" s="157">
        <v>37</v>
      </c>
      <c r="I2756" s="157">
        <v>2013</v>
      </c>
      <c r="J2756" s="157" t="s">
        <v>5</v>
      </c>
    </row>
    <row r="2757" spans="1:10">
      <c r="A2757" s="166" t="str">
        <f t="shared" si="202"/>
        <v>Qatar, Research</v>
      </c>
      <c r="B2757" s="154" t="str">
        <f t="shared" si="206"/>
        <v>QA</v>
      </c>
      <c r="C2757" s="154" t="str">
        <f t="shared" si="206"/>
        <v>634</v>
      </c>
      <c r="D2757" s="155" t="str">
        <f t="shared" si="206"/>
        <v>Qatar</v>
      </c>
      <c r="E2757" s="154" t="s">
        <v>666</v>
      </c>
      <c r="F2757" s="157">
        <v>111</v>
      </c>
      <c r="G2757" s="157" t="s">
        <v>1311</v>
      </c>
      <c r="H2757" s="157">
        <v>92</v>
      </c>
      <c r="I2757" s="157">
        <v>2013</v>
      </c>
      <c r="J2757" s="157" t="s">
        <v>5</v>
      </c>
    </row>
    <row r="2758" spans="1:10">
      <c r="A2758" s="166" t="str">
        <f t="shared" ref="A2758:A2821" si="207">D2758&amp;", "&amp;E2758</f>
        <v>Greece, Research</v>
      </c>
      <c r="B2758" s="154" t="str">
        <f t="shared" si="206"/>
        <v>GR</v>
      </c>
      <c r="C2758" s="154" t="str">
        <f t="shared" si="206"/>
        <v>300</v>
      </c>
      <c r="D2758" s="155" t="str">
        <f t="shared" si="206"/>
        <v>Greece</v>
      </c>
      <c r="E2758" s="154" t="s">
        <v>666</v>
      </c>
      <c r="F2758" s="157">
        <v>175</v>
      </c>
      <c r="G2758" s="157" t="s">
        <v>1311</v>
      </c>
      <c r="H2758" s="157">
        <v>27</v>
      </c>
      <c r="I2758" s="157">
        <v>2013</v>
      </c>
      <c r="J2758" s="157" t="s">
        <v>5</v>
      </c>
    </row>
    <row r="2759" spans="1:10">
      <c r="A2759" s="166" t="str">
        <f t="shared" si="207"/>
        <v>United Arab Emirates, Research</v>
      </c>
      <c r="B2759" s="154" t="str">
        <f t="shared" si="206"/>
        <v>AE</v>
      </c>
      <c r="C2759" s="154" t="str">
        <f t="shared" si="206"/>
        <v>784</v>
      </c>
      <c r="D2759" s="155" t="str">
        <f t="shared" si="206"/>
        <v>United Arab Emirates</v>
      </c>
      <c r="E2759" s="154" t="s">
        <v>666</v>
      </c>
      <c r="F2759" s="157">
        <v>138</v>
      </c>
      <c r="G2759" s="157" t="s">
        <v>1311</v>
      </c>
      <c r="H2759" s="157">
        <v>65</v>
      </c>
      <c r="I2759" s="157">
        <v>2013</v>
      </c>
      <c r="J2759" s="157" t="s">
        <v>5</v>
      </c>
    </row>
    <row r="2760" spans="1:10">
      <c r="A2760" s="166" t="str">
        <f t="shared" si="207"/>
        <v>Uruguay, Research</v>
      </c>
      <c r="B2760" s="154" t="str">
        <f t="shared" si="206"/>
        <v>UY</v>
      </c>
      <c r="C2760" s="154" t="str">
        <f t="shared" si="206"/>
        <v>858</v>
      </c>
      <c r="D2760" s="155" t="str">
        <f t="shared" si="206"/>
        <v>Uruguay</v>
      </c>
      <c r="E2760" s="154" t="s">
        <v>666</v>
      </c>
      <c r="F2760" s="157">
        <v>128</v>
      </c>
      <c r="G2760" s="157" t="s">
        <v>1311</v>
      </c>
      <c r="H2760" s="157">
        <v>75</v>
      </c>
      <c r="I2760" s="157">
        <v>2013</v>
      </c>
      <c r="J2760" s="157" t="s">
        <v>5</v>
      </c>
    </row>
    <row r="2761" spans="1:10">
      <c r="A2761" s="166" t="str">
        <f t="shared" si="207"/>
        <v>Aruba, Research</v>
      </c>
      <c r="B2761" s="154" t="str">
        <f t="shared" si="206"/>
        <v>AW</v>
      </c>
      <c r="C2761" s="154" t="str">
        <f t="shared" si="206"/>
        <v>533</v>
      </c>
      <c r="D2761" s="155" t="str">
        <f t="shared" si="206"/>
        <v>Aruba</v>
      </c>
      <c r="E2761" s="154" t="s">
        <v>666</v>
      </c>
      <c r="F2761" s="157">
        <v>6</v>
      </c>
      <c r="G2761" s="157" t="s">
        <v>1311</v>
      </c>
      <c r="H2761" s="157">
        <v>213</v>
      </c>
      <c r="I2761" s="157">
        <v>2013</v>
      </c>
      <c r="J2761" s="157" t="s">
        <v>5</v>
      </c>
    </row>
    <row r="2762" spans="1:10">
      <c r="A2762" s="166" t="str">
        <f t="shared" si="207"/>
        <v>Slovakia, Research</v>
      </c>
      <c r="B2762" s="154" t="str">
        <f t="shared" si="206"/>
        <v>SK</v>
      </c>
      <c r="C2762" s="154" t="str">
        <f t="shared" si="206"/>
        <v>703</v>
      </c>
      <c r="D2762" s="155" t="str">
        <f t="shared" si="206"/>
        <v>Slovakia</v>
      </c>
      <c r="E2762" s="154" t="s">
        <v>666</v>
      </c>
      <c r="F2762" s="157">
        <v>155</v>
      </c>
      <c r="G2762" s="157" t="s">
        <v>1311</v>
      </c>
      <c r="H2762" s="157">
        <v>48</v>
      </c>
      <c r="I2762" s="157">
        <v>2013</v>
      </c>
      <c r="J2762" s="157" t="s">
        <v>5</v>
      </c>
    </row>
    <row r="2763" spans="1:10">
      <c r="A2763" s="166" t="str">
        <f t="shared" si="207"/>
        <v>Poland, Research</v>
      </c>
      <c r="B2763" s="154" t="str">
        <f t="shared" si="206"/>
        <v>PL</v>
      </c>
      <c r="C2763" s="154" t="str">
        <f t="shared" si="206"/>
        <v>616</v>
      </c>
      <c r="D2763" s="155" t="str">
        <f t="shared" si="206"/>
        <v>Poland</v>
      </c>
      <c r="E2763" s="154" t="s">
        <v>666</v>
      </c>
      <c r="F2763" s="157">
        <v>183</v>
      </c>
      <c r="G2763" s="157" t="s">
        <v>1311</v>
      </c>
      <c r="H2763" s="157">
        <v>19</v>
      </c>
      <c r="I2763" s="157">
        <v>2013</v>
      </c>
      <c r="J2763" s="157" t="s">
        <v>5</v>
      </c>
    </row>
    <row r="2764" spans="1:10">
      <c r="A2764" s="166" t="str">
        <f t="shared" si="207"/>
        <v>French Polynesia, Research</v>
      </c>
      <c r="B2764" s="154" t="str">
        <f t="shared" si="206"/>
        <v>PF</v>
      </c>
      <c r="C2764" s="154" t="str">
        <f t="shared" si="206"/>
        <v>258</v>
      </c>
      <c r="D2764" s="155" t="str">
        <f t="shared" si="206"/>
        <v>French Polynesia</v>
      </c>
      <c r="E2764" s="154" t="s">
        <v>666</v>
      </c>
      <c r="F2764" s="157">
        <v>59</v>
      </c>
      <c r="G2764" s="157" t="s">
        <v>1311</v>
      </c>
      <c r="H2764" s="157">
        <v>146</v>
      </c>
      <c r="I2764" s="157">
        <v>2013</v>
      </c>
      <c r="J2764" s="157" t="s">
        <v>5</v>
      </c>
    </row>
    <row r="2765" spans="1:10">
      <c r="A2765" s="166" t="str">
        <f t="shared" si="207"/>
        <v>Malta, Research</v>
      </c>
      <c r="B2765" s="154" t="str">
        <f t="shared" ref="B2765:D2780" si="208">B2565</f>
        <v>MT</v>
      </c>
      <c r="C2765" s="154" t="str">
        <f t="shared" si="208"/>
        <v>470</v>
      </c>
      <c r="D2765" s="155" t="str">
        <f t="shared" si="208"/>
        <v>Malta</v>
      </c>
      <c r="E2765" s="154" t="s">
        <v>666</v>
      </c>
      <c r="F2765" s="157">
        <v>88</v>
      </c>
      <c r="G2765" s="157" t="s">
        <v>1311</v>
      </c>
      <c r="H2765" s="157">
        <v>115</v>
      </c>
      <c r="I2765" s="157">
        <v>2013</v>
      </c>
      <c r="J2765" s="157" t="s">
        <v>5</v>
      </c>
    </row>
    <row r="2766" spans="1:10">
      <c r="A2766" s="166" t="str">
        <f t="shared" si="207"/>
        <v>Chile, Research</v>
      </c>
      <c r="B2766" s="154" t="str">
        <f t="shared" si="208"/>
        <v>CL</v>
      </c>
      <c r="C2766" s="154" t="str">
        <f t="shared" si="208"/>
        <v>152</v>
      </c>
      <c r="D2766" s="155" t="str">
        <f t="shared" si="208"/>
        <v>Chile</v>
      </c>
      <c r="E2766" s="154" t="s">
        <v>666</v>
      </c>
      <c r="F2766" s="157">
        <v>159</v>
      </c>
      <c r="G2766" s="157" t="s">
        <v>1311</v>
      </c>
      <c r="H2766" s="157">
        <v>44</v>
      </c>
      <c r="I2766" s="157">
        <v>2013</v>
      </c>
      <c r="J2766" s="157" t="s">
        <v>5</v>
      </c>
    </row>
    <row r="2767" spans="1:10">
      <c r="A2767" s="166" t="str">
        <f t="shared" si="207"/>
        <v>Spain, Research</v>
      </c>
      <c r="B2767" s="154" t="str">
        <f t="shared" si="208"/>
        <v>ES</v>
      </c>
      <c r="C2767" s="154" t="str">
        <f t="shared" si="208"/>
        <v>724</v>
      </c>
      <c r="D2767" s="155" t="str">
        <f t="shared" si="208"/>
        <v>Spain</v>
      </c>
      <c r="E2767" s="154" t="s">
        <v>666</v>
      </c>
      <c r="F2767" s="157">
        <v>192</v>
      </c>
      <c r="G2767" s="157" t="s">
        <v>1311</v>
      </c>
      <c r="H2767" s="157">
        <v>9</v>
      </c>
      <c r="I2767" s="157">
        <v>2013</v>
      </c>
      <c r="J2767" s="157" t="s">
        <v>5</v>
      </c>
    </row>
    <row r="2768" spans="1:10">
      <c r="A2768" s="166" t="str">
        <f t="shared" si="207"/>
        <v>Portugal, Research</v>
      </c>
      <c r="B2768" s="154" t="str">
        <f t="shared" si="208"/>
        <v>PT</v>
      </c>
      <c r="C2768" s="154" t="str">
        <f t="shared" si="208"/>
        <v>620</v>
      </c>
      <c r="D2768" s="155" t="str">
        <f t="shared" si="208"/>
        <v>Portugal</v>
      </c>
      <c r="E2768" s="154" t="s">
        <v>666</v>
      </c>
      <c r="F2768" s="157">
        <v>170</v>
      </c>
      <c r="G2768" s="157" t="s">
        <v>1311</v>
      </c>
      <c r="H2768" s="157">
        <v>33</v>
      </c>
      <c r="I2768" s="157">
        <v>2013</v>
      </c>
      <c r="J2768" s="157" t="s">
        <v>5</v>
      </c>
    </row>
    <row r="2769" spans="1:10">
      <c r="A2769" s="166" t="str">
        <f t="shared" si="207"/>
        <v>Turks and Caicos Islands, Research</v>
      </c>
      <c r="B2769" s="154" t="str">
        <f t="shared" si="208"/>
        <v>TC</v>
      </c>
      <c r="C2769" s="154" t="str">
        <f t="shared" si="208"/>
        <v>796</v>
      </c>
      <c r="D2769" s="155" t="str">
        <f t="shared" si="208"/>
        <v>Turks and Caicos Islands</v>
      </c>
      <c r="E2769" s="154" t="s">
        <v>666</v>
      </c>
      <c r="F2769" s="157">
        <v>4</v>
      </c>
      <c r="G2769" s="157" t="s">
        <v>1311</v>
      </c>
      <c r="H2769" s="157">
        <v>216</v>
      </c>
      <c r="I2769" s="157">
        <v>2013</v>
      </c>
      <c r="J2769" s="157" t="s">
        <v>5</v>
      </c>
    </row>
    <row r="2770" spans="1:10">
      <c r="A2770" s="166" t="str">
        <f t="shared" si="207"/>
        <v>Puerto Rico, Research</v>
      </c>
      <c r="B2770" s="154" t="str">
        <f t="shared" si="208"/>
        <v>PR</v>
      </c>
      <c r="C2770" s="154" t="str">
        <f t="shared" si="208"/>
        <v>630</v>
      </c>
      <c r="D2770" s="155" t="str">
        <f t="shared" si="208"/>
        <v>Puerto Rico</v>
      </c>
      <c r="E2770" s="154" t="s">
        <v>666</v>
      </c>
      <c r="F2770" s="157">
        <v>132</v>
      </c>
      <c r="G2770" s="157" t="s">
        <v>1311</v>
      </c>
      <c r="H2770" s="157">
        <v>71</v>
      </c>
      <c r="I2770" s="157">
        <v>2013</v>
      </c>
      <c r="J2770" s="157" t="s">
        <v>5</v>
      </c>
    </row>
    <row r="2771" spans="1:10">
      <c r="A2771" s="166" t="str">
        <f t="shared" si="207"/>
        <v>Czech Republic, Research</v>
      </c>
      <c r="B2771" s="154" t="str">
        <f t="shared" si="208"/>
        <v>CZ</v>
      </c>
      <c r="C2771" s="154" t="str">
        <f t="shared" si="208"/>
        <v>203</v>
      </c>
      <c r="D2771" s="155" t="str">
        <f t="shared" si="208"/>
        <v>Czech Republic</v>
      </c>
      <c r="E2771" s="154" t="s">
        <v>666</v>
      </c>
      <c r="F2771" s="157">
        <v>173</v>
      </c>
      <c r="G2771" s="157" t="s">
        <v>1311</v>
      </c>
      <c r="H2771" s="157">
        <v>29</v>
      </c>
      <c r="I2771" s="157">
        <v>2013</v>
      </c>
      <c r="J2771" s="157" t="s">
        <v>5</v>
      </c>
    </row>
    <row r="2772" spans="1:10">
      <c r="A2772" s="166" t="str">
        <f t="shared" si="207"/>
        <v>Singapore, Research</v>
      </c>
      <c r="B2772" s="154" t="str">
        <f t="shared" si="208"/>
        <v>SG</v>
      </c>
      <c r="C2772" s="154" t="str">
        <f t="shared" si="208"/>
        <v>702</v>
      </c>
      <c r="D2772" s="155" t="str">
        <f t="shared" si="208"/>
        <v>Singapore</v>
      </c>
      <c r="E2772" s="154" t="s">
        <v>666</v>
      </c>
      <c r="F2772" s="157">
        <v>171</v>
      </c>
      <c r="G2772" s="157" t="s">
        <v>1311</v>
      </c>
      <c r="H2772" s="157">
        <v>32</v>
      </c>
      <c r="I2772" s="157">
        <v>2013</v>
      </c>
      <c r="J2772" s="157" t="s">
        <v>5</v>
      </c>
    </row>
    <row r="2773" spans="1:10">
      <c r="A2773" s="166" t="str">
        <f t="shared" si="207"/>
        <v>Israel, Research</v>
      </c>
      <c r="B2773" s="154" t="str">
        <f t="shared" si="208"/>
        <v>IL</v>
      </c>
      <c r="C2773" s="154" t="str">
        <f t="shared" si="208"/>
        <v>376</v>
      </c>
      <c r="D2773" s="155" t="str">
        <f t="shared" si="208"/>
        <v>Israel</v>
      </c>
      <c r="E2773" s="154" t="s">
        <v>666</v>
      </c>
      <c r="F2773" s="157">
        <v>180</v>
      </c>
      <c r="G2773" s="157" t="s">
        <v>1311</v>
      </c>
      <c r="H2773" s="157">
        <v>22</v>
      </c>
      <c r="I2773" s="157">
        <v>2013</v>
      </c>
      <c r="J2773" s="157" t="s">
        <v>5</v>
      </c>
    </row>
    <row r="2774" spans="1:10">
      <c r="A2774" s="166" t="str">
        <f t="shared" si="207"/>
        <v>Greenland, Research</v>
      </c>
      <c r="B2774" s="154" t="str">
        <f t="shared" si="208"/>
        <v>GL</v>
      </c>
      <c r="C2774" s="154" t="str">
        <f t="shared" si="208"/>
        <v>304</v>
      </c>
      <c r="D2774" s="155" t="str">
        <f t="shared" si="208"/>
        <v>Greenland</v>
      </c>
      <c r="E2774" s="154" t="s">
        <v>666</v>
      </c>
      <c r="F2774" s="157">
        <v>51</v>
      </c>
      <c r="G2774" s="157" t="s">
        <v>1311</v>
      </c>
      <c r="H2774" s="157">
        <v>155</v>
      </c>
      <c r="I2774" s="157">
        <v>2013</v>
      </c>
      <c r="J2774" s="157" t="s">
        <v>5</v>
      </c>
    </row>
    <row r="2775" spans="1:10">
      <c r="A2775" s="166" t="str">
        <f t="shared" si="207"/>
        <v>New Caledonia, Research</v>
      </c>
      <c r="B2775" s="154" t="str">
        <f t="shared" si="208"/>
        <v>NC</v>
      </c>
      <c r="C2775" s="154" t="str">
        <f t="shared" si="208"/>
        <v>540</v>
      </c>
      <c r="D2775" s="155" t="str">
        <f t="shared" si="208"/>
        <v>New Caledonia</v>
      </c>
      <c r="E2775" s="154" t="s">
        <v>666</v>
      </c>
      <c r="F2775" s="157">
        <v>80</v>
      </c>
      <c r="G2775" s="157" t="s">
        <v>1311</v>
      </c>
      <c r="H2775" s="157">
        <v>124</v>
      </c>
      <c r="I2775" s="157">
        <v>2013</v>
      </c>
      <c r="J2775" s="157" t="s">
        <v>5</v>
      </c>
    </row>
    <row r="2776" spans="1:10">
      <c r="A2776" s="166" t="str">
        <f t="shared" si="207"/>
        <v>San Marino, Research</v>
      </c>
      <c r="B2776" s="154" t="str">
        <f t="shared" si="208"/>
        <v>SM</v>
      </c>
      <c r="C2776" s="154" t="str">
        <f t="shared" si="208"/>
        <v>674</v>
      </c>
      <c r="D2776" s="155" t="str">
        <f t="shared" si="208"/>
        <v>San Marino</v>
      </c>
      <c r="E2776" s="154" t="s">
        <v>666</v>
      </c>
      <c r="F2776" s="157">
        <v>18</v>
      </c>
      <c r="G2776" s="157" t="s">
        <v>1311</v>
      </c>
      <c r="H2776" s="157">
        <v>195</v>
      </c>
      <c r="I2776" s="157">
        <v>2013</v>
      </c>
      <c r="J2776" s="157" t="s">
        <v>5</v>
      </c>
    </row>
    <row r="2777" spans="1:10">
      <c r="A2777" s="166" t="str">
        <f t="shared" si="207"/>
        <v>Cyprus, Research</v>
      </c>
      <c r="B2777" s="154" t="str">
        <f t="shared" si="208"/>
        <v>CY</v>
      </c>
      <c r="C2777" s="154" t="str">
        <f t="shared" si="208"/>
        <v>196</v>
      </c>
      <c r="D2777" s="155" t="str">
        <f t="shared" si="208"/>
        <v>Cyprus</v>
      </c>
      <c r="E2777" s="154" t="s">
        <v>666</v>
      </c>
      <c r="F2777" s="157">
        <v>130</v>
      </c>
      <c r="G2777" s="157" t="s">
        <v>1311</v>
      </c>
      <c r="H2777" s="157">
        <v>73</v>
      </c>
      <c r="I2777" s="157">
        <v>2013</v>
      </c>
      <c r="J2777" s="157" t="s">
        <v>5</v>
      </c>
    </row>
    <row r="2778" spans="1:10">
      <c r="A2778" s="166" t="str">
        <f t="shared" si="207"/>
        <v>Italy, Research</v>
      </c>
      <c r="B2778" s="154" t="str">
        <f t="shared" si="208"/>
        <v>IT</v>
      </c>
      <c r="C2778" s="154" t="str">
        <f t="shared" si="208"/>
        <v>380</v>
      </c>
      <c r="D2778" s="155" t="str">
        <f t="shared" si="208"/>
        <v>Italy</v>
      </c>
      <c r="E2778" s="154" t="s">
        <v>666</v>
      </c>
      <c r="F2778" s="157">
        <v>193</v>
      </c>
      <c r="G2778" s="157" t="s">
        <v>1311</v>
      </c>
      <c r="H2778" s="157">
        <v>8</v>
      </c>
      <c r="I2778" s="157">
        <v>2013</v>
      </c>
      <c r="J2778" s="157" t="s">
        <v>5</v>
      </c>
    </row>
    <row r="2779" spans="1:10">
      <c r="A2779" s="166" t="str">
        <f t="shared" si="207"/>
        <v>Andorra, Research</v>
      </c>
      <c r="B2779" s="154" t="str">
        <f t="shared" si="208"/>
        <v>AD</v>
      </c>
      <c r="C2779" s="154" t="str">
        <f t="shared" si="208"/>
        <v>020</v>
      </c>
      <c r="D2779" s="155" t="str">
        <f t="shared" si="208"/>
        <v>Andorra</v>
      </c>
      <c r="E2779" s="154" t="s">
        <v>666</v>
      </c>
      <c r="F2779" s="157">
        <v>15</v>
      </c>
      <c r="G2779" s="157" t="s">
        <v>1311</v>
      </c>
      <c r="H2779" s="157">
        <v>199</v>
      </c>
      <c r="I2779" s="157">
        <v>2013</v>
      </c>
      <c r="J2779" s="157" t="s">
        <v>5</v>
      </c>
    </row>
    <row r="2780" spans="1:10">
      <c r="A2780" s="166" t="str">
        <f t="shared" si="207"/>
        <v>Slovenia, Research</v>
      </c>
      <c r="B2780" s="154" t="str">
        <f t="shared" si="208"/>
        <v>SI</v>
      </c>
      <c r="C2780" s="154" t="str">
        <f t="shared" si="208"/>
        <v>705</v>
      </c>
      <c r="D2780" s="155" t="str">
        <f t="shared" si="208"/>
        <v>Slovenia</v>
      </c>
      <c r="E2780" s="154" t="s">
        <v>666</v>
      </c>
      <c r="F2780" s="157">
        <v>154</v>
      </c>
      <c r="G2780" s="157" t="s">
        <v>1311</v>
      </c>
      <c r="H2780" s="157">
        <v>49</v>
      </c>
      <c r="I2780" s="157">
        <v>2013</v>
      </c>
      <c r="J2780" s="157" t="s">
        <v>5</v>
      </c>
    </row>
    <row r="2781" spans="1:10">
      <c r="A2781" s="166" t="str">
        <f t="shared" si="207"/>
        <v>Republic of Korea, Research</v>
      </c>
      <c r="B2781" s="154" t="str">
        <f t="shared" ref="B2781:D2796" si="209">B2581</f>
        <v>KR</v>
      </c>
      <c r="C2781" s="154" t="str">
        <f t="shared" si="209"/>
        <v>410</v>
      </c>
      <c r="D2781" s="155" t="str">
        <f t="shared" si="209"/>
        <v>Republic of Korea</v>
      </c>
      <c r="E2781" s="154" t="s">
        <v>666</v>
      </c>
      <c r="F2781" s="157">
        <v>188</v>
      </c>
      <c r="G2781" s="157" t="s">
        <v>1311</v>
      </c>
      <c r="H2781" s="157">
        <v>13</v>
      </c>
      <c r="I2781" s="157">
        <v>2013</v>
      </c>
      <c r="J2781" s="157" t="s">
        <v>5</v>
      </c>
    </row>
    <row r="2782" spans="1:10">
      <c r="A2782" s="166" t="str">
        <f t="shared" si="207"/>
        <v>France, Research</v>
      </c>
      <c r="B2782" s="154" t="str">
        <f t="shared" si="209"/>
        <v>FR</v>
      </c>
      <c r="C2782" s="154" t="str">
        <f t="shared" si="209"/>
        <v>250</v>
      </c>
      <c r="D2782" s="155" t="str">
        <f t="shared" si="209"/>
        <v>France</v>
      </c>
      <c r="E2782" s="154" t="s">
        <v>666</v>
      </c>
      <c r="F2782" s="157">
        <v>195</v>
      </c>
      <c r="G2782" s="157" t="s">
        <v>1311</v>
      </c>
      <c r="H2782" s="157">
        <v>6</v>
      </c>
      <c r="I2782" s="157">
        <v>2013</v>
      </c>
      <c r="J2782" s="157" t="s">
        <v>5</v>
      </c>
    </row>
    <row r="2783" spans="1:10">
      <c r="A2783" s="166" t="str">
        <f t="shared" si="207"/>
        <v>Cayman Islands, Research</v>
      </c>
      <c r="B2783" s="154" t="str">
        <f t="shared" si="209"/>
        <v>KY</v>
      </c>
      <c r="C2783" s="154" t="str">
        <f t="shared" si="209"/>
        <v>136</v>
      </c>
      <c r="D2783" s="155" t="str">
        <f t="shared" si="209"/>
        <v>Cayman Islands</v>
      </c>
      <c r="E2783" s="154" t="s">
        <v>666</v>
      </c>
      <c r="F2783" s="157">
        <v>25</v>
      </c>
      <c r="G2783" s="157" t="s">
        <v>1311</v>
      </c>
      <c r="H2783" s="157">
        <v>188</v>
      </c>
      <c r="I2783" s="157">
        <v>2013</v>
      </c>
      <c r="J2783" s="157" t="s">
        <v>5</v>
      </c>
    </row>
    <row r="2784" spans="1:10">
      <c r="A2784" s="166" t="str">
        <f t="shared" si="207"/>
        <v>Belgium, Research</v>
      </c>
      <c r="B2784" s="154" t="str">
        <f t="shared" si="209"/>
        <v>BE</v>
      </c>
      <c r="C2784" s="154" t="str">
        <f t="shared" si="209"/>
        <v>056</v>
      </c>
      <c r="D2784" s="155" t="str">
        <f t="shared" si="209"/>
        <v>Belgium</v>
      </c>
      <c r="E2784" s="154" t="s">
        <v>666</v>
      </c>
      <c r="F2784" s="157">
        <v>181</v>
      </c>
      <c r="G2784" s="157" t="s">
        <v>1311</v>
      </c>
      <c r="H2784" s="157">
        <v>21</v>
      </c>
      <c r="I2784" s="157">
        <v>2013</v>
      </c>
      <c r="J2784" s="157" t="s">
        <v>5</v>
      </c>
    </row>
    <row r="2785" spans="1:10">
      <c r="A2785" s="166" t="str">
        <f t="shared" si="207"/>
        <v>United Kingdom of Great Britain and Northern Ireland, Research</v>
      </c>
      <c r="B2785" s="154" t="str">
        <f t="shared" si="209"/>
        <v>GB</v>
      </c>
      <c r="C2785" s="154" t="str">
        <f t="shared" si="209"/>
        <v>826</v>
      </c>
      <c r="D2785" s="155" t="str">
        <f t="shared" si="209"/>
        <v>United Kingdom of Great Britain and Northern Ireland</v>
      </c>
      <c r="E2785" s="154" t="s">
        <v>666</v>
      </c>
      <c r="F2785" s="157">
        <v>198</v>
      </c>
      <c r="G2785" s="157" t="s">
        <v>1311</v>
      </c>
      <c r="H2785" s="157">
        <v>3</v>
      </c>
      <c r="I2785" s="157">
        <v>2013</v>
      </c>
      <c r="J2785" s="157" t="s">
        <v>5</v>
      </c>
    </row>
    <row r="2786" spans="1:10">
      <c r="A2786" s="166" t="str">
        <f t="shared" si="207"/>
        <v>Luxembourg, Research</v>
      </c>
      <c r="B2786" s="154" t="str">
        <f t="shared" si="209"/>
        <v>LU</v>
      </c>
      <c r="C2786" s="154" t="str">
        <f t="shared" si="209"/>
        <v>442</v>
      </c>
      <c r="D2786" s="155" t="str">
        <f t="shared" si="209"/>
        <v>Luxembourg</v>
      </c>
      <c r="E2786" s="154" t="s">
        <v>666</v>
      </c>
      <c r="F2786" s="157">
        <v>115</v>
      </c>
      <c r="G2786" s="157" t="s">
        <v>1311</v>
      </c>
      <c r="H2786" s="157">
        <v>88</v>
      </c>
      <c r="I2786" s="157">
        <v>2013</v>
      </c>
      <c r="J2786" s="157" t="s">
        <v>5</v>
      </c>
    </row>
    <row r="2787" spans="1:10">
      <c r="A2787" s="166" t="str">
        <f t="shared" si="207"/>
        <v>Japan, Research</v>
      </c>
      <c r="B2787" s="154" t="str">
        <f t="shared" si="209"/>
        <v>JP</v>
      </c>
      <c r="C2787" s="154" t="str">
        <f t="shared" si="209"/>
        <v>392</v>
      </c>
      <c r="D2787" s="155" t="str">
        <f t="shared" si="209"/>
        <v>Japan</v>
      </c>
      <c r="E2787" s="154" t="s">
        <v>666</v>
      </c>
      <c r="F2787" s="157">
        <v>196</v>
      </c>
      <c r="G2787" s="157" t="s">
        <v>1311</v>
      </c>
      <c r="H2787" s="157">
        <v>5</v>
      </c>
      <c r="I2787" s="157">
        <v>2013</v>
      </c>
      <c r="J2787" s="157" t="s">
        <v>5</v>
      </c>
    </row>
    <row r="2788" spans="1:10">
      <c r="A2788" s="166" t="str">
        <f t="shared" si="207"/>
        <v>Iceland, Research</v>
      </c>
      <c r="B2788" s="154" t="str">
        <f t="shared" si="209"/>
        <v>IS</v>
      </c>
      <c r="C2788" s="154" t="str">
        <f t="shared" si="209"/>
        <v>352</v>
      </c>
      <c r="D2788" s="155" t="str">
        <f t="shared" si="209"/>
        <v>Iceland</v>
      </c>
      <c r="E2788" s="154" t="s">
        <v>666</v>
      </c>
      <c r="F2788" s="157">
        <v>131</v>
      </c>
      <c r="G2788" s="157" t="s">
        <v>1311</v>
      </c>
      <c r="H2788" s="157">
        <v>72</v>
      </c>
      <c r="I2788" s="157">
        <v>2013</v>
      </c>
      <c r="J2788" s="157" t="s">
        <v>5</v>
      </c>
    </row>
    <row r="2789" spans="1:10">
      <c r="A2789" s="166" t="str">
        <f t="shared" si="207"/>
        <v>Finland, Research</v>
      </c>
      <c r="B2789" s="154" t="str">
        <f t="shared" si="209"/>
        <v>FI</v>
      </c>
      <c r="C2789" s="154" t="str">
        <f t="shared" si="209"/>
        <v>246</v>
      </c>
      <c r="D2789" s="155" t="str">
        <f t="shared" si="209"/>
        <v>Finland</v>
      </c>
      <c r="E2789" s="154" t="s">
        <v>666</v>
      </c>
      <c r="F2789" s="157">
        <v>176</v>
      </c>
      <c r="G2789" s="157" t="s">
        <v>1311</v>
      </c>
      <c r="H2789" s="157">
        <v>26</v>
      </c>
      <c r="I2789" s="157">
        <v>2013</v>
      </c>
      <c r="J2789" s="157" t="s">
        <v>5</v>
      </c>
    </row>
    <row r="2790" spans="1:10">
      <c r="A2790" s="166" t="str">
        <f t="shared" si="207"/>
        <v>Liechtenstein, Research</v>
      </c>
      <c r="B2790" s="154" t="str">
        <f t="shared" si="209"/>
        <v>LI</v>
      </c>
      <c r="C2790" s="154" t="str">
        <f t="shared" si="209"/>
        <v>438</v>
      </c>
      <c r="D2790" s="155" t="str">
        <f t="shared" si="209"/>
        <v>Liechtenstein</v>
      </c>
      <c r="E2790" s="154" t="s">
        <v>666</v>
      </c>
      <c r="F2790" s="157">
        <v>56</v>
      </c>
      <c r="G2790" s="157" t="s">
        <v>1311</v>
      </c>
      <c r="H2790" s="157">
        <v>149</v>
      </c>
      <c r="I2790" s="157">
        <v>2013</v>
      </c>
      <c r="J2790" s="157" t="s">
        <v>5</v>
      </c>
    </row>
    <row r="2791" spans="1:10">
      <c r="A2791" s="166" t="str">
        <f t="shared" si="207"/>
        <v>Ireland, Research</v>
      </c>
      <c r="B2791" s="154" t="str">
        <f t="shared" si="209"/>
        <v>IE</v>
      </c>
      <c r="C2791" s="154" t="str">
        <f t="shared" si="209"/>
        <v>372</v>
      </c>
      <c r="D2791" s="155" t="str">
        <f t="shared" si="209"/>
        <v>Ireland</v>
      </c>
      <c r="E2791" s="154" t="s">
        <v>666</v>
      </c>
      <c r="F2791" s="157">
        <v>164</v>
      </c>
      <c r="G2791" s="157" t="s">
        <v>1311</v>
      </c>
      <c r="H2791" s="157">
        <v>39</v>
      </c>
      <c r="I2791" s="157">
        <v>2013</v>
      </c>
      <c r="J2791" s="157" t="s">
        <v>5</v>
      </c>
    </row>
    <row r="2792" spans="1:10">
      <c r="A2792" s="166" t="str">
        <f t="shared" si="207"/>
        <v>Bermuda, Research</v>
      </c>
      <c r="B2792" s="154" t="str">
        <f t="shared" si="209"/>
        <v>BM</v>
      </c>
      <c r="C2792" s="154" t="str">
        <f t="shared" si="209"/>
        <v>060</v>
      </c>
      <c r="D2792" s="155" t="str">
        <f t="shared" si="209"/>
        <v>Bermuda</v>
      </c>
      <c r="E2792" s="154" t="s">
        <v>666</v>
      </c>
      <c r="F2792" s="157">
        <v>48</v>
      </c>
      <c r="G2792" s="157" t="s">
        <v>1311</v>
      </c>
      <c r="H2792" s="157">
        <v>159</v>
      </c>
      <c r="I2792" s="157">
        <v>2013</v>
      </c>
      <c r="J2792" s="157" t="s">
        <v>5</v>
      </c>
    </row>
    <row r="2793" spans="1:10">
      <c r="A2793" s="166" t="str">
        <f t="shared" si="207"/>
        <v>United States of America, Research</v>
      </c>
      <c r="B2793" s="154" t="str">
        <f t="shared" si="209"/>
        <v>US</v>
      </c>
      <c r="C2793" s="154" t="str">
        <f t="shared" si="209"/>
        <v>840</v>
      </c>
      <c r="D2793" s="155" t="str">
        <f t="shared" si="209"/>
        <v>United States of America</v>
      </c>
      <c r="E2793" s="154" t="s">
        <v>666</v>
      </c>
      <c r="F2793" s="157">
        <v>200</v>
      </c>
      <c r="G2793" s="157" t="s">
        <v>1311</v>
      </c>
      <c r="H2793" s="157">
        <v>1</v>
      </c>
      <c r="I2793" s="157">
        <v>2013</v>
      </c>
      <c r="J2793" s="157" t="s">
        <v>5</v>
      </c>
    </row>
    <row r="2794" spans="1:10">
      <c r="A2794" s="166" t="str">
        <f t="shared" si="207"/>
        <v>Germany, Research</v>
      </c>
      <c r="B2794" s="154" t="str">
        <f t="shared" si="209"/>
        <v>DE</v>
      </c>
      <c r="C2794" s="154" t="str">
        <f t="shared" si="209"/>
        <v>276</v>
      </c>
      <c r="D2794" s="155" t="str">
        <f t="shared" si="209"/>
        <v>Germany</v>
      </c>
      <c r="E2794" s="154" t="s">
        <v>666</v>
      </c>
      <c r="F2794" s="157">
        <v>197</v>
      </c>
      <c r="G2794" s="157" t="s">
        <v>1311</v>
      </c>
      <c r="H2794" s="157">
        <v>4</v>
      </c>
      <c r="I2794" s="157">
        <v>2013</v>
      </c>
      <c r="J2794" s="157" t="s">
        <v>5</v>
      </c>
    </row>
    <row r="2795" spans="1:10">
      <c r="A2795" s="166" t="str">
        <f t="shared" si="207"/>
        <v>Austria, Research</v>
      </c>
      <c r="B2795" s="154" t="str">
        <f t="shared" si="209"/>
        <v>AT</v>
      </c>
      <c r="C2795" s="154" t="str">
        <f t="shared" si="209"/>
        <v>040</v>
      </c>
      <c r="D2795" s="155" t="str">
        <f t="shared" si="209"/>
        <v>Austria</v>
      </c>
      <c r="E2795" s="154" t="s">
        <v>666</v>
      </c>
      <c r="F2795" s="157">
        <v>179</v>
      </c>
      <c r="G2795" s="157" t="s">
        <v>1311</v>
      </c>
      <c r="H2795" s="157">
        <v>23</v>
      </c>
      <c r="I2795" s="157">
        <v>2013</v>
      </c>
      <c r="J2795" s="157" t="s">
        <v>5</v>
      </c>
    </row>
    <row r="2796" spans="1:10">
      <c r="A2796" s="166" t="str">
        <f t="shared" si="207"/>
        <v>Canada, Research</v>
      </c>
      <c r="B2796" s="154" t="str">
        <f t="shared" si="209"/>
        <v>CA</v>
      </c>
      <c r="C2796" s="154" t="str">
        <f t="shared" si="209"/>
        <v>124</v>
      </c>
      <c r="D2796" s="155" t="str">
        <f t="shared" si="209"/>
        <v>Canada</v>
      </c>
      <c r="E2796" s="154" t="s">
        <v>666</v>
      </c>
      <c r="F2796" s="157">
        <v>194</v>
      </c>
      <c r="G2796" s="157" t="s">
        <v>1311</v>
      </c>
      <c r="H2796" s="157">
        <v>7</v>
      </c>
      <c r="I2796" s="157">
        <v>2013</v>
      </c>
      <c r="J2796" s="157" t="s">
        <v>5</v>
      </c>
    </row>
    <row r="2797" spans="1:10">
      <c r="A2797" s="166" t="str">
        <f t="shared" si="207"/>
        <v>Monaco, Research</v>
      </c>
      <c r="B2797" s="154" t="str">
        <f t="shared" ref="B2797:D2812" si="210">B2597</f>
        <v>MC</v>
      </c>
      <c r="C2797" s="154" t="str">
        <f t="shared" si="210"/>
        <v>492</v>
      </c>
      <c r="D2797" s="155" t="str">
        <f t="shared" si="210"/>
        <v>Monaco</v>
      </c>
      <c r="E2797" s="154" t="s">
        <v>666</v>
      </c>
      <c r="F2797" s="157">
        <v>68</v>
      </c>
      <c r="G2797" s="157" t="s">
        <v>1311</v>
      </c>
      <c r="H2797" s="157">
        <v>136</v>
      </c>
      <c r="I2797" s="157">
        <v>2013</v>
      </c>
      <c r="J2797" s="157" t="s">
        <v>5</v>
      </c>
    </row>
    <row r="2798" spans="1:10">
      <c r="A2798" s="166" t="str">
        <f t="shared" si="207"/>
        <v>Denmark, Research</v>
      </c>
      <c r="B2798" s="154" t="str">
        <f t="shared" si="210"/>
        <v>DK</v>
      </c>
      <c r="C2798" s="154" t="str">
        <f t="shared" si="210"/>
        <v>208</v>
      </c>
      <c r="D2798" s="155" t="str">
        <f t="shared" si="210"/>
        <v>Denmark</v>
      </c>
      <c r="E2798" s="154" t="s">
        <v>666</v>
      </c>
      <c r="F2798" s="157">
        <v>178</v>
      </c>
      <c r="G2798" s="157" t="s">
        <v>1311</v>
      </c>
      <c r="H2798" s="157">
        <v>24</v>
      </c>
      <c r="I2798" s="157">
        <v>2013</v>
      </c>
      <c r="J2798" s="157" t="s">
        <v>5</v>
      </c>
    </row>
    <row r="2799" spans="1:10">
      <c r="A2799" s="166" t="str">
        <f t="shared" si="207"/>
        <v>Sweden, Research</v>
      </c>
      <c r="B2799" s="154" t="str">
        <f t="shared" si="210"/>
        <v>SE</v>
      </c>
      <c r="C2799" s="154" t="str">
        <f t="shared" si="210"/>
        <v>752</v>
      </c>
      <c r="D2799" s="155" t="str">
        <f t="shared" si="210"/>
        <v>Sweden</v>
      </c>
      <c r="E2799" s="154" t="s">
        <v>666</v>
      </c>
      <c r="F2799" s="157">
        <v>184</v>
      </c>
      <c r="G2799" s="157" t="s">
        <v>1311</v>
      </c>
      <c r="H2799" s="157">
        <v>18</v>
      </c>
      <c r="I2799" s="157">
        <v>2013</v>
      </c>
      <c r="J2799" s="157" t="s">
        <v>5</v>
      </c>
    </row>
    <row r="2800" spans="1:10">
      <c r="A2800" s="166" t="str">
        <f t="shared" si="207"/>
        <v>Australia, Research</v>
      </c>
      <c r="B2800" s="154" t="str">
        <f t="shared" si="210"/>
        <v>AU</v>
      </c>
      <c r="C2800" s="154" t="str">
        <f t="shared" si="210"/>
        <v>036</v>
      </c>
      <c r="D2800" s="155" t="str">
        <f t="shared" si="210"/>
        <v>Australia</v>
      </c>
      <c r="E2800" s="154" t="s">
        <v>666</v>
      </c>
      <c r="F2800" s="157">
        <v>190</v>
      </c>
      <c r="G2800" s="157" t="s">
        <v>1311</v>
      </c>
      <c r="H2800" s="157">
        <v>11</v>
      </c>
      <c r="I2800" s="157">
        <v>2013</v>
      </c>
      <c r="J2800" s="157" t="s">
        <v>5</v>
      </c>
    </row>
    <row r="2801" spans="1:10">
      <c r="A2801" s="166" t="str">
        <f t="shared" si="207"/>
        <v>Netherlands, Research</v>
      </c>
      <c r="B2801" s="154" t="str">
        <f t="shared" si="210"/>
        <v>NL</v>
      </c>
      <c r="C2801" s="154" t="str">
        <f t="shared" si="210"/>
        <v>528</v>
      </c>
      <c r="D2801" s="155" t="str">
        <f t="shared" si="210"/>
        <v>Netherlands</v>
      </c>
      <c r="E2801" s="154" t="s">
        <v>666</v>
      </c>
      <c r="F2801" s="157">
        <v>187</v>
      </c>
      <c r="G2801" s="157" t="s">
        <v>1311</v>
      </c>
      <c r="H2801" s="157">
        <v>14</v>
      </c>
      <c r="I2801" s="157">
        <v>2013</v>
      </c>
      <c r="J2801" s="157" t="s">
        <v>5</v>
      </c>
    </row>
    <row r="2802" spans="1:10">
      <c r="A2802" s="166" t="str">
        <f t="shared" si="207"/>
        <v>New Zealand, Research</v>
      </c>
      <c r="B2802" s="154" t="str">
        <f t="shared" si="210"/>
        <v>NZ</v>
      </c>
      <c r="C2802" s="154" t="str">
        <f t="shared" si="210"/>
        <v>554</v>
      </c>
      <c r="D2802" s="155" t="str">
        <f t="shared" si="210"/>
        <v>New Zealand</v>
      </c>
      <c r="E2802" s="154" t="s">
        <v>666</v>
      </c>
      <c r="F2802" s="157">
        <v>169</v>
      </c>
      <c r="G2802" s="157" t="s">
        <v>1311</v>
      </c>
      <c r="H2802" s="157">
        <v>34</v>
      </c>
      <c r="I2802" s="157">
        <v>2013</v>
      </c>
      <c r="J2802" s="157" t="s">
        <v>5</v>
      </c>
    </row>
    <row r="2803" spans="1:10">
      <c r="A2803" s="166" t="str">
        <f t="shared" si="207"/>
        <v>Switzerland, Research</v>
      </c>
      <c r="B2803" s="154" t="str">
        <f t="shared" si="210"/>
        <v>CH</v>
      </c>
      <c r="C2803" s="154" t="str">
        <f t="shared" si="210"/>
        <v>756</v>
      </c>
      <c r="D2803" s="155" t="str">
        <f t="shared" si="210"/>
        <v>Switzerland</v>
      </c>
      <c r="E2803" s="154" t="s">
        <v>666</v>
      </c>
      <c r="F2803" s="157">
        <v>185</v>
      </c>
      <c r="G2803" s="157" t="s">
        <v>1311</v>
      </c>
      <c r="H2803" s="157">
        <v>17</v>
      </c>
      <c r="I2803" s="157">
        <v>2013</v>
      </c>
      <c r="J2803" s="157" t="s">
        <v>5</v>
      </c>
    </row>
    <row r="2804" spans="1:10">
      <c r="A2804" s="166" t="str">
        <f t="shared" si="207"/>
        <v>Norway, Research</v>
      </c>
      <c r="B2804" s="154" t="str">
        <f t="shared" si="210"/>
        <v>NO</v>
      </c>
      <c r="C2804" s="154" t="str">
        <f t="shared" si="210"/>
        <v>578</v>
      </c>
      <c r="D2804" s="155" t="str">
        <f t="shared" si="210"/>
        <v>Norway</v>
      </c>
      <c r="E2804" s="154" t="s">
        <v>666</v>
      </c>
      <c r="F2804" s="157">
        <v>172</v>
      </c>
      <c r="G2804" s="157" t="s">
        <v>1311</v>
      </c>
      <c r="H2804" s="157">
        <v>31</v>
      </c>
      <c r="I2804" s="157">
        <v>2013</v>
      </c>
      <c r="J2804" s="157" t="s">
        <v>5</v>
      </c>
    </row>
    <row r="2805" spans="1:10">
      <c r="A2805" s="166" t="str">
        <f t="shared" si="207"/>
        <v>Somalia, Governance and institutions</v>
      </c>
      <c r="B2805" s="154" t="str">
        <f t="shared" si="210"/>
        <v>SO</v>
      </c>
      <c r="C2805" s="154" t="str">
        <f t="shared" si="210"/>
        <v>706</v>
      </c>
      <c r="D2805" s="155" t="str">
        <f t="shared" si="210"/>
        <v>Somalia</v>
      </c>
      <c r="E2805" s="154" t="s">
        <v>668</v>
      </c>
      <c r="F2805" s="157">
        <v>1</v>
      </c>
      <c r="G2805" s="157" t="s">
        <v>1312</v>
      </c>
      <c r="H2805" s="162">
        <v>-2.27</v>
      </c>
      <c r="I2805" s="157">
        <v>2013</v>
      </c>
      <c r="J2805" s="157" t="s">
        <v>5</v>
      </c>
    </row>
    <row r="2806" spans="1:10">
      <c r="A2806" s="166" t="str">
        <f t="shared" si="207"/>
        <v>Democratic Republic of the Congo, Governance and institutions</v>
      </c>
      <c r="B2806" s="154" t="str">
        <f t="shared" si="210"/>
        <v>CD</v>
      </c>
      <c r="C2806" s="154" t="str">
        <f t="shared" si="210"/>
        <v>180</v>
      </c>
      <c r="D2806" s="155" t="str">
        <f t="shared" si="210"/>
        <v>Democratic Republic of the Congo</v>
      </c>
      <c r="E2806" s="154" t="s">
        <v>668</v>
      </c>
      <c r="F2806" s="157">
        <v>2</v>
      </c>
      <c r="G2806" s="157" t="s">
        <v>1312</v>
      </c>
      <c r="H2806" s="162">
        <v>-1.63</v>
      </c>
      <c r="I2806" s="157">
        <v>2013</v>
      </c>
      <c r="J2806" s="157" t="s">
        <v>5</v>
      </c>
    </row>
    <row r="2807" spans="1:10">
      <c r="A2807" s="166" t="str">
        <f t="shared" si="207"/>
        <v>Eritrea, Governance and institutions</v>
      </c>
      <c r="B2807" s="154" t="str">
        <f t="shared" si="210"/>
        <v>ER</v>
      </c>
      <c r="C2807" s="154" t="str">
        <f t="shared" si="210"/>
        <v>232</v>
      </c>
      <c r="D2807" s="155" t="str">
        <f t="shared" si="210"/>
        <v>Eritrea</v>
      </c>
      <c r="E2807" s="154" t="s">
        <v>668</v>
      </c>
      <c r="F2807" s="157">
        <v>7</v>
      </c>
      <c r="G2807" s="157" t="s">
        <v>1312</v>
      </c>
      <c r="H2807" s="162">
        <v>-1.43</v>
      </c>
      <c r="I2807" s="157">
        <v>2013</v>
      </c>
      <c r="J2807" s="157" t="s">
        <v>5</v>
      </c>
    </row>
    <row r="2808" spans="1:10">
      <c r="A2808" s="166" t="str">
        <f t="shared" si="207"/>
        <v>Chad, Governance and institutions</v>
      </c>
      <c r="B2808" s="154" t="str">
        <f t="shared" si="210"/>
        <v>TD</v>
      </c>
      <c r="C2808" s="154" t="str">
        <f t="shared" si="210"/>
        <v>148</v>
      </c>
      <c r="D2808" s="155" t="str">
        <f t="shared" si="210"/>
        <v>Chad</v>
      </c>
      <c r="E2808" s="154" t="s">
        <v>668</v>
      </c>
      <c r="F2808" s="157">
        <v>15</v>
      </c>
      <c r="G2808" s="157" t="s">
        <v>1312</v>
      </c>
      <c r="H2808" s="162">
        <v>-1.28</v>
      </c>
      <c r="I2808" s="157">
        <v>2013</v>
      </c>
      <c r="J2808" s="157" t="s">
        <v>5</v>
      </c>
    </row>
    <row r="2809" spans="1:10">
      <c r="A2809" s="166" t="str">
        <f t="shared" si="207"/>
        <v>Burundi, Governance and institutions</v>
      </c>
      <c r="B2809" s="154" t="str">
        <f t="shared" si="210"/>
        <v>BI</v>
      </c>
      <c r="C2809" s="154" t="str">
        <f t="shared" si="210"/>
        <v>108</v>
      </c>
      <c r="D2809" s="155" t="str">
        <f t="shared" si="210"/>
        <v>Burundi</v>
      </c>
      <c r="E2809" s="154" t="s">
        <v>668</v>
      </c>
      <c r="F2809" s="157">
        <v>20</v>
      </c>
      <c r="G2809" s="157" t="s">
        <v>1312</v>
      </c>
      <c r="H2809" s="162">
        <v>-1.24</v>
      </c>
      <c r="I2809" s="157">
        <v>2013</v>
      </c>
      <c r="J2809" s="157" t="s">
        <v>5</v>
      </c>
    </row>
    <row r="2810" spans="1:10">
      <c r="A2810" s="166" t="str">
        <f t="shared" si="207"/>
        <v>Guinea-Bissau, Governance and institutions</v>
      </c>
      <c r="B2810" s="154" t="str">
        <f t="shared" si="210"/>
        <v>GW</v>
      </c>
      <c r="C2810" s="154" t="str">
        <f t="shared" si="210"/>
        <v>624</v>
      </c>
      <c r="D2810" s="155" t="str">
        <f t="shared" si="210"/>
        <v>Guinea-Bissau</v>
      </c>
      <c r="E2810" s="154" t="s">
        <v>668</v>
      </c>
      <c r="F2810" s="157">
        <v>16</v>
      </c>
      <c r="G2810" s="157" t="s">
        <v>1312</v>
      </c>
      <c r="H2810" s="162">
        <v>-1.26</v>
      </c>
      <c r="I2810" s="157">
        <v>2013</v>
      </c>
      <c r="J2810" s="157" t="s">
        <v>5</v>
      </c>
    </row>
    <row r="2811" spans="1:10">
      <c r="A2811" s="166" t="str">
        <f t="shared" si="207"/>
        <v>Central African Republic, Governance and institutions</v>
      </c>
      <c r="B2811" s="154" t="str">
        <f t="shared" si="210"/>
        <v>CF</v>
      </c>
      <c r="C2811" s="154" t="str">
        <f t="shared" si="210"/>
        <v>140</v>
      </c>
      <c r="D2811" s="155" t="str">
        <f t="shared" si="210"/>
        <v>Central African Republic</v>
      </c>
      <c r="E2811" s="154" t="s">
        <v>668</v>
      </c>
      <c r="F2811" s="157">
        <v>13</v>
      </c>
      <c r="G2811" s="157" t="s">
        <v>1312</v>
      </c>
      <c r="H2811" s="162">
        <v>-1.34</v>
      </c>
      <c r="I2811" s="157">
        <v>2013</v>
      </c>
      <c r="J2811" s="157" t="s">
        <v>5</v>
      </c>
    </row>
    <row r="2812" spans="1:10">
      <c r="A2812" s="166" t="str">
        <f t="shared" si="207"/>
        <v>Guinea, Governance and institutions</v>
      </c>
      <c r="B2812" s="154" t="str">
        <f t="shared" si="210"/>
        <v>GN</v>
      </c>
      <c r="C2812" s="154" t="str">
        <f t="shared" si="210"/>
        <v>324</v>
      </c>
      <c r="D2812" s="155" t="str">
        <f t="shared" si="210"/>
        <v>Guinea</v>
      </c>
      <c r="E2812" s="154" t="s">
        <v>668</v>
      </c>
      <c r="F2812" s="157">
        <v>21</v>
      </c>
      <c r="G2812" s="157" t="s">
        <v>1312</v>
      </c>
      <c r="H2812" s="162">
        <v>-1.2</v>
      </c>
      <c r="I2812" s="157">
        <v>2013</v>
      </c>
      <c r="J2812" s="157" t="s">
        <v>5</v>
      </c>
    </row>
    <row r="2813" spans="1:10">
      <c r="A2813" s="166" t="str">
        <f t="shared" si="207"/>
        <v>Yemen, Governance and institutions</v>
      </c>
      <c r="B2813" s="154" t="str">
        <f t="shared" ref="B2813:D2828" si="211">B2613</f>
        <v>YE</v>
      </c>
      <c r="C2813" s="154" t="str">
        <f t="shared" si="211"/>
        <v>887</v>
      </c>
      <c r="D2813" s="155" t="str">
        <f t="shared" si="211"/>
        <v>Yemen</v>
      </c>
      <c r="E2813" s="154" t="s">
        <v>668</v>
      </c>
      <c r="F2813" s="157">
        <v>9</v>
      </c>
      <c r="G2813" s="157" t="s">
        <v>1312</v>
      </c>
      <c r="H2813" s="162">
        <v>-1.38</v>
      </c>
      <c r="I2813" s="157">
        <v>2013</v>
      </c>
      <c r="J2813" s="157" t="s">
        <v>5</v>
      </c>
    </row>
    <row r="2814" spans="1:10">
      <c r="A2814" s="166" t="str">
        <f t="shared" si="207"/>
        <v>Liberia, Governance and institutions</v>
      </c>
      <c r="B2814" s="154" t="str">
        <f t="shared" si="211"/>
        <v>LR</v>
      </c>
      <c r="C2814" s="154" t="str">
        <f t="shared" si="211"/>
        <v>430</v>
      </c>
      <c r="D2814" s="155" t="str">
        <f t="shared" si="211"/>
        <v>Liberia</v>
      </c>
      <c r="E2814" s="154" t="s">
        <v>668</v>
      </c>
      <c r="F2814" s="157">
        <v>45</v>
      </c>
      <c r="G2814" s="157" t="s">
        <v>1312</v>
      </c>
      <c r="H2814" s="162">
        <v>-0.76</v>
      </c>
      <c r="I2814" s="157">
        <v>2013</v>
      </c>
      <c r="J2814" s="157" t="s">
        <v>5</v>
      </c>
    </row>
    <row r="2815" spans="1:10">
      <c r="A2815" s="166" t="str">
        <f t="shared" si="207"/>
        <v>Mali, Governance and institutions</v>
      </c>
      <c r="B2815" s="154" t="str">
        <f t="shared" si="211"/>
        <v>ML</v>
      </c>
      <c r="C2815" s="154" t="str">
        <f t="shared" si="211"/>
        <v>466</v>
      </c>
      <c r="D2815" s="155" t="str">
        <f t="shared" si="211"/>
        <v>Mali</v>
      </c>
      <c r="E2815" s="154" t="s">
        <v>668</v>
      </c>
      <c r="F2815" s="157">
        <v>36</v>
      </c>
      <c r="G2815" s="157" t="s">
        <v>1312</v>
      </c>
      <c r="H2815" s="162">
        <v>-0.9</v>
      </c>
      <c r="I2815" s="157">
        <v>2013</v>
      </c>
      <c r="J2815" s="157" t="s">
        <v>5</v>
      </c>
    </row>
    <row r="2816" spans="1:10">
      <c r="A2816" s="166" t="str">
        <f t="shared" si="207"/>
        <v>Democratic People's Republic of Korea, Governance and institutions</v>
      </c>
      <c r="B2816" s="154" t="str">
        <f t="shared" si="211"/>
        <v>KP</v>
      </c>
      <c r="C2816" s="154" t="str">
        <f t="shared" si="211"/>
        <v>408</v>
      </c>
      <c r="D2816" s="155" t="str">
        <f t="shared" si="211"/>
        <v>Democratic People's Republic of Korea</v>
      </c>
      <c r="E2816" s="154" t="s">
        <v>668</v>
      </c>
      <c r="F2816" s="157">
        <v>6</v>
      </c>
      <c r="G2816" s="157" t="s">
        <v>1312</v>
      </c>
      <c r="H2816" s="162">
        <v>-1.56</v>
      </c>
      <c r="I2816" s="157">
        <v>2013</v>
      </c>
      <c r="J2816" s="157" t="s">
        <v>5</v>
      </c>
    </row>
    <row r="2817" spans="1:10">
      <c r="A2817" s="166" t="str">
        <f t="shared" si="207"/>
        <v>Afghanistan, Governance and institutions</v>
      </c>
      <c r="B2817" s="154" t="str">
        <f t="shared" si="211"/>
        <v>AF</v>
      </c>
      <c r="C2817" s="154" t="str">
        <f t="shared" si="211"/>
        <v>004</v>
      </c>
      <c r="D2817" s="155" t="str">
        <f t="shared" si="211"/>
        <v>Afghanistan</v>
      </c>
      <c r="E2817" s="154" t="s">
        <v>668</v>
      </c>
      <c r="F2817" s="157">
        <v>5</v>
      </c>
      <c r="G2817" s="157" t="s">
        <v>1312</v>
      </c>
      <c r="H2817" s="162">
        <v>-1.58</v>
      </c>
      <c r="I2817" s="157">
        <v>2013</v>
      </c>
      <c r="J2817" s="157" t="s">
        <v>5</v>
      </c>
    </row>
    <row r="2818" spans="1:10">
      <c r="A2818" s="166" t="str">
        <f t="shared" si="207"/>
        <v>Niger, Governance and institutions</v>
      </c>
      <c r="B2818" s="154" t="str">
        <f t="shared" si="211"/>
        <v>NE</v>
      </c>
      <c r="C2818" s="154" t="str">
        <f t="shared" si="211"/>
        <v>562</v>
      </c>
      <c r="D2818" s="155" t="str">
        <f t="shared" si="211"/>
        <v>Niger</v>
      </c>
      <c r="E2818" s="154" t="s">
        <v>668</v>
      </c>
      <c r="F2818" s="157">
        <v>51</v>
      </c>
      <c r="G2818" s="157" t="s">
        <v>1312</v>
      </c>
      <c r="H2818" s="162">
        <v>-0.72</v>
      </c>
      <c r="I2818" s="157">
        <v>2013</v>
      </c>
      <c r="J2818" s="157" t="s">
        <v>5</v>
      </c>
    </row>
    <row r="2819" spans="1:10">
      <c r="A2819" s="166" t="str">
        <f t="shared" si="207"/>
        <v>Madagascar, Governance and institutions</v>
      </c>
      <c r="B2819" s="154" t="str">
        <f t="shared" si="211"/>
        <v>MG</v>
      </c>
      <c r="C2819" s="154" t="str">
        <f t="shared" si="211"/>
        <v>450</v>
      </c>
      <c r="D2819" s="155" t="str">
        <f t="shared" si="211"/>
        <v>Madagascar</v>
      </c>
      <c r="E2819" s="154" t="s">
        <v>668</v>
      </c>
      <c r="F2819" s="157">
        <v>45</v>
      </c>
      <c r="G2819" s="157" t="s">
        <v>1312</v>
      </c>
      <c r="H2819" s="162">
        <v>-0.76</v>
      </c>
      <c r="I2819" s="157">
        <v>2013</v>
      </c>
      <c r="J2819" s="157" t="s">
        <v>5</v>
      </c>
    </row>
    <row r="2820" spans="1:10">
      <c r="A2820" s="166" t="str">
        <f t="shared" si="207"/>
        <v>Sierra Leone, Governance and institutions</v>
      </c>
      <c r="B2820" s="154" t="str">
        <f t="shared" si="211"/>
        <v>SL</v>
      </c>
      <c r="C2820" s="154" t="str">
        <f t="shared" si="211"/>
        <v>694</v>
      </c>
      <c r="D2820" s="155" t="str">
        <f t="shared" si="211"/>
        <v>Sierra Leone</v>
      </c>
      <c r="E2820" s="154" t="s">
        <v>668</v>
      </c>
      <c r="F2820" s="157">
        <v>48</v>
      </c>
      <c r="G2820" s="157" t="s">
        <v>1312</v>
      </c>
      <c r="H2820" s="162">
        <v>-0.73</v>
      </c>
      <c r="I2820" s="157">
        <v>2013</v>
      </c>
      <c r="J2820" s="157" t="s">
        <v>5</v>
      </c>
    </row>
    <row r="2821" spans="1:10">
      <c r="A2821" s="166" t="str">
        <f t="shared" si="207"/>
        <v>Sudan, Governance and institutions</v>
      </c>
      <c r="B2821" s="154" t="str">
        <f t="shared" si="211"/>
        <v>SD</v>
      </c>
      <c r="C2821" s="154" t="str">
        <f t="shared" si="211"/>
        <v>729</v>
      </c>
      <c r="D2821" s="155" t="str">
        <f t="shared" si="211"/>
        <v>Sudan</v>
      </c>
      <c r="E2821" s="154" t="s">
        <v>668</v>
      </c>
      <c r="F2821" s="157">
        <v>3</v>
      </c>
      <c r="G2821" s="157" t="s">
        <v>1312</v>
      </c>
      <c r="H2821" s="162">
        <v>-1.62</v>
      </c>
      <c r="I2821" s="157">
        <v>2013</v>
      </c>
      <c r="J2821" s="157" t="s">
        <v>5</v>
      </c>
    </row>
    <row r="2822" spans="1:10">
      <c r="A2822" s="166" t="str">
        <f t="shared" ref="A2822:A2885" si="212">D2822&amp;", "&amp;E2822</f>
        <v>Ethiopia, Governance and institutions</v>
      </c>
      <c r="B2822" s="154" t="str">
        <f t="shared" si="211"/>
        <v>ET</v>
      </c>
      <c r="C2822" s="154" t="str">
        <f t="shared" si="211"/>
        <v>231</v>
      </c>
      <c r="D2822" s="155" t="str">
        <f t="shared" si="211"/>
        <v>Ethiopia</v>
      </c>
      <c r="E2822" s="154" t="s">
        <v>668</v>
      </c>
      <c r="F2822" s="157">
        <v>32</v>
      </c>
      <c r="G2822" s="157" t="s">
        <v>1312</v>
      </c>
      <c r="H2822" s="162">
        <v>-0.93</v>
      </c>
      <c r="I2822" s="157">
        <v>2013</v>
      </c>
      <c r="J2822" s="157" t="s">
        <v>5</v>
      </c>
    </row>
    <row r="2823" spans="1:10">
      <c r="A2823" s="166" t="str">
        <f t="shared" si="212"/>
        <v>Djibouti, Governance and institutions</v>
      </c>
      <c r="B2823" s="154" t="str">
        <f t="shared" si="211"/>
        <v>DJ</v>
      </c>
      <c r="C2823" s="154" t="str">
        <f t="shared" si="211"/>
        <v>262</v>
      </c>
      <c r="D2823" s="155" t="str">
        <f t="shared" si="211"/>
        <v>Djibouti</v>
      </c>
      <c r="E2823" s="154" t="s">
        <v>668</v>
      </c>
      <c r="F2823" s="157">
        <v>55</v>
      </c>
      <c r="G2823" s="157" t="s">
        <v>1312</v>
      </c>
      <c r="H2823" s="162">
        <v>-0.66</v>
      </c>
      <c r="I2823" s="157">
        <v>2013</v>
      </c>
      <c r="J2823" s="157" t="s">
        <v>5</v>
      </c>
    </row>
    <row r="2824" spans="1:10">
      <c r="A2824" s="166" t="str">
        <f t="shared" si="212"/>
        <v>Gambia, Governance and institutions</v>
      </c>
      <c r="B2824" s="154" t="str">
        <f t="shared" si="211"/>
        <v>GM</v>
      </c>
      <c r="C2824" s="154" t="str">
        <f t="shared" si="211"/>
        <v>270</v>
      </c>
      <c r="D2824" s="155" t="str">
        <f t="shared" si="211"/>
        <v>Gambia</v>
      </c>
      <c r="E2824" s="154" t="s">
        <v>668</v>
      </c>
      <c r="F2824" s="157">
        <v>69</v>
      </c>
      <c r="G2824" s="157" t="s">
        <v>1312</v>
      </c>
      <c r="H2824" s="162">
        <v>-0.53</v>
      </c>
      <c r="I2824" s="157">
        <v>2013</v>
      </c>
      <c r="J2824" s="157" t="s">
        <v>5</v>
      </c>
    </row>
    <row r="2825" spans="1:10">
      <c r="A2825" s="166" t="str">
        <f t="shared" si="212"/>
        <v>Rwanda, Governance and institutions</v>
      </c>
      <c r="B2825" s="154" t="str">
        <f t="shared" si="211"/>
        <v>RW</v>
      </c>
      <c r="C2825" s="154" t="str">
        <f t="shared" si="211"/>
        <v>646</v>
      </c>
      <c r="D2825" s="155" t="str">
        <f t="shared" si="211"/>
        <v>Rwanda</v>
      </c>
      <c r="E2825" s="154" t="s">
        <v>668</v>
      </c>
      <c r="F2825" s="157">
        <v>99</v>
      </c>
      <c r="G2825" s="157" t="s">
        <v>1312</v>
      </c>
      <c r="H2825" s="162">
        <v>-0.2</v>
      </c>
      <c r="I2825" s="157">
        <v>2013</v>
      </c>
      <c r="J2825" s="157" t="s">
        <v>5</v>
      </c>
    </row>
    <row r="2826" spans="1:10">
      <c r="A2826" s="166" t="str">
        <f t="shared" si="212"/>
        <v>Zimbabwe, Governance and institutions</v>
      </c>
      <c r="B2826" s="154" t="str">
        <f t="shared" si="211"/>
        <v>ZW</v>
      </c>
      <c r="C2826" s="154" t="str">
        <f t="shared" si="211"/>
        <v>716</v>
      </c>
      <c r="D2826" s="155" t="str">
        <f t="shared" si="211"/>
        <v>Zimbabwe</v>
      </c>
      <c r="E2826" s="154" t="s">
        <v>668</v>
      </c>
      <c r="F2826" s="157">
        <v>11</v>
      </c>
      <c r="G2826" s="157" t="s">
        <v>1312</v>
      </c>
      <c r="H2826" s="162">
        <v>-1.36</v>
      </c>
      <c r="I2826" s="157">
        <v>2013</v>
      </c>
      <c r="J2826" s="157" t="s">
        <v>5</v>
      </c>
    </row>
    <row r="2827" spans="1:10">
      <c r="A2827" s="166" t="str">
        <f t="shared" si="212"/>
        <v>Mauritania, Governance and institutions</v>
      </c>
      <c r="B2827" s="154" t="str">
        <f t="shared" si="211"/>
        <v>MR</v>
      </c>
      <c r="C2827" s="154" t="str">
        <f t="shared" si="211"/>
        <v>478</v>
      </c>
      <c r="D2827" s="155" t="str">
        <f t="shared" si="211"/>
        <v>Mauritania</v>
      </c>
      <c r="E2827" s="154" t="s">
        <v>668</v>
      </c>
      <c r="F2827" s="157">
        <v>38</v>
      </c>
      <c r="G2827" s="157" t="s">
        <v>1312</v>
      </c>
      <c r="H2827" s="162">
        <v>-0.85</v>
      </c>
      <c r="I2827" s="157">
        <v>2013</v>
      </c>
      <c r="J2827" s="157" t="s">
        <v>5</v>
      </c>
    </row>
    <row r="2828" spans="1:10">
      <c r="A2828" s="166" t="str">
        <f t="shared" si="212"/>
        <v>Timor-Leste, Governance and institutions</v>
      </c>
      <c r="B2828" s="154" t="str">
        <f t="shared" si="211"/>
        <v>TL</v>
      </c>
      <c r="C2828" s="154" t="str">
        <f t="shared" si="211"/>
        <v>626</v>
      </c>
      <c r="D2828" s="155" t="str">
        <f t="shared" si="211"/>
        <v>Timor-Leste</v>
      </c>
      <c r="E2828" s="154" t="s">
        <v>668</v>
      </c>
      <c r="F2828" s="157">
        <v>44</v>
      </c>
      <c r="G2828" s="157" t="s">
        <v>1312</v>
      </c>
      <c r="H2828" s="162">
        <v>-0.77</v>
      </c>
      <c r="I2828" s="157">
        <v>2013</v>
      </c>
      <c r="J2828" s="157" t="s">
        <v>5</v>
      </c>
    </row>
    <row r="2829" spans="1:10">
      <c r="A2829" s="166" t="str">
        <f t="shared" si="212"/>
        <v>Burkina Faso, Governance and institutions</v>
      </c>
      <c r="B2829" s="154" t="str">
        <f t="shared" ref="B2829:D2844" si="213">B2629</f>
        <v>BF</v>
      </c>
      <c r="C2829" s="154" t="str">
        <f t="shared" si="213"/>
        <v>854</v>
      </c>
      <c r="D2829" s="155" t="str">
        <f t="shared" si="213"/>
        <v>Burkina Faso</v>
      </c>
      <c r="E2829" s="154" t="s">
        <v>668</v>
      </c>
      <c r="F2829" s="157">
        <v>74</v>
      </c>
      <c r="G2829" s="157" t="s">
        <v>1312</v>
      </c>
      <c r="H2829" s="162">
        <v>-0.44</v>
      </c>
      <c r="I2829" s="157">
        <v>2013</v>
      </c>
      <c r="J2829" s="157" t="s">
        <v>5</v>
      </c>
    </row>
    <row r="2830" spans="1:10">
      <c r="A2830" s="166" t="str">
        <f t="shared" si="212"/>
        <v>Togo, Governance and institutions</v>
      </c>
      <c r="B2830" s="154" t="str">
        <f t="shared" si="213"/>
        <v>TG</v>
      </c>
      <c r="C2830" s="154" t="str">
        <f t="shared" si="213"/>
        <v>768</v>
      </c>
      <c r="D2830" s="155" t="str">
        <f t="shared" si="213"/>
        <v>Togo</v>
      </c>
      <c r="E2830" s="154" t="s">
        <v>668</v>
      </c>
      <c r="F2830" s="157">
        <v>33</v>
      </c>
      <c r="G2830" s="157" t="s">
        <v>1312</v>
      </c>
      <c r="H2830" s="162">
        <v>-0.92</v>
      </c>
      <c r="I2830" s="157">
        <v>2013</v>
      </c>
      <c r="J2830" s="157" t="s">
        <v>5</v>
      </c>
    </row>
    <row r="2831" spans="1:10">
      <c r="A2831" s="166" t="str">
        <f t="shared" si="212"/>
        <v>Mozambique, Governance and institutions</v>
      </c>
      <c r="B2831" s="154" t="str">
        <f t="shared" si="213"/>
        <v>MZ</v>
      </c>
      <c r="C2831" s="154" t="str">
        <f t="shared" si="213"/>
        <v>508</v>
      </c>
      <c r="D2831" s="155" t="str">
        <f t="shared" si="213"/>
        <v>Mozambique</v>
      </c>
      <c r="E2831" s="154" t="s">
        <v>668</v>
      </c>
      <c r="F2831" s="157">
        <v>82</v>
      </c>
      <c r="G2831" s="157" t="s">
        <v>1312</v>
      </c>
      <c r="H2831" s="162">
        <v>-0.35</v>
      </c>
      <c r="I2831" s="157">
        <v>2013</v>
      </c>
      <c r="J2831" s="157" t="s">
        <v>5</v>
      </c>
    </row>
    <row r="2832" spans="1:10">
      <c r="A2832" s="166" t="str">
        <f t="shared" si="212"/>
        <v>Haiti, Governance and institutions</v>
      </c>
      <c r="B2832" s="154" t="str">
        <f t="shared" si="213"/>
        <v>HT</v>
      </c>
      <c r="C2832" s="154" t="str">
        <f t="shared" si="213"/>
        <v>332</v>
      </c>
      <c r="D2832" s="155" t="str">
        <f t="shared" si="213"/>
        <v>Haiti</v>
      </c>
      <c r="E2832" s="154" t="s">
        <v>668</v>
      </c>
      <c r="F2832" s="157">
        <v>25</v>
      </c>
      <c r="G2832" s="157" t="s">
        <v>1312</v>
      </c>
      <c r="H2832" s="162">
        <v>-1.1299999999999999</v>
      </c>
      <c r="I2832" s="157">
        <v>2013</v>
      </c>
      <c r="J2832" s="157" t="s">
        <v>5</v>
      </c>
    </row>
    <row r="2833" spans="1:10">
      <c r="A2833" s="166" t="str">
        <f t="shared" si="212"/>
        <v>Congo, Governance and institutions</v>
      </c>
      <c r="B2833" s="154" t="str">
        <f t="shared" si="213"/>
        <v>CG</v>
      </c>
      <c r="C2833" s="154" t="str">
        <f t="shared" si="213"/>
        <v>178</v>
      </c>
      <c r="D2833" s="155" t="str">
        <f t="shared" si="213"/>
        <v>Congo</v>
      </c>
      <c r="E2833" s="154" t="s">
        <v>668</v>
      </c>
      <c r="F2833" s="157">
        <v>27</v>
      </c>
      <c r="G2833" s="157" t="s">
        <v>1312</v>
      </c>
      <c r="H2833" s="162">
        <v>-1.0900000000000001</v>
      </c>
      <c r="I2833" s="157">
        <v>2013</v>
      </c>
      <c r="J2833" s="157" t="s">
        <v>5</v>
      </c>
    </row>
    <row r="2834" spans="1:10">
      <c r="A2834" s="166" t="str">
        <f t="shared" si="212"/>
        <v>Comoros, Governance and institutions</v>
      </c>
      <c r="B2834" s="154" t="str">
        <f t="shared" si="213"/>
        <v>KM</v>
      </c>
      <c r="C2834" s="154" t="str">
        <f t="shared" si="213"/>
        <v>174</v>
      </c>
      <c r="D2834" s="155" t="str">
        <f t="shared" si="213"/>
        <v>Comoros</v>
      </c>
      <c r="E2834" s="154" t="s">
        <v>668</v>
      </c>
      <c r="F2834" s="157">
        <v>31</v>
      </c>
      <c r="G2834" s="157" t="s">
        <v>1312</v>
      </c>
      <c r="H2834" s="162">
        <v>-0.94</v>
      </c>
      <c r="I2834" s="157">
        <v>2013</v>
      </c>
      <c r="J2834" s="157" t="s">
        <v>5</v>
      </c>
    </row>
    <row r="2835" spans="1:10">
      <c r="A2835" s="166" t="str">
        <f t="shared" si="212"/>
        <v>Cameroon, Governance and institutions</v>
      </c>
      <c r="B2835" s="154" t="str">
        <f t="shared" si="213"/>
        <v>CM</v>
      </c>
      <c r="C2835" s="154" t="str">
        <f t="shared" si="213"/>
        <v>120</v>
      </c>
      <c r="D2835" s="155" t="str">
        <f t="shared" si="213"/>
        <v>Cameroon</v>
      </c>
      <c r="E2835" s="154" t="s">
        <v>668</v>
      </c>
      <c r="F2835" s="157">
        <v>30</v>
      </c>
      <c r="G2835" s="157" t="s">
        <v>1312</v>
      </c>
      <c r="H2835" s="162">
        <v>-0.95</v>
      </c>
      <c r="I2835" s="157">
        <v>2013</v>
      </c>
      <c r="J2835" s="157" t="s">
        <v>5</v>
      </c>
    </row>
    <row r="2836" spans="1:10">
      <c r="A2836" s="166" t="str">
        <f t="shared" si="212"/>
        <v>Sao Tome and Principe, Governance and institutions</v>
      </c>
      <c r="B2836" s="154" t="str">
        <f t="shared" si="213"/>
        <v>ST</v>
      </c>
      <c r="C2836" s="154" t="str">
        <f t="shared" si="213"/>
        <v>678</v>
      </c>
      <c r="D2836" s="155" t="str">
        <f t="shared" si="213"/>
        <v>Sao Tome and Principe</v>
      </c>
      <c r="E2836" s="154" t="s">
        <v>668</v>
      </c>
      <c r="F2836" s="157">
        <v>75</v>
      </c>
      <c r="G2836" s="157" t="s">
        <v>1312</v>
      </c>
      <c r="H2836" s="162">
        <v>-0.43</v>
      </c>
      <c r="I2836" s="157">
        <v>2013</v>
      </c>
      <c r="J2836" s="157" t="s">
        <v>5</v>
      </c>
    </row>
    <row r="2837" spans="1:10">
      <c r="A2837" s="166" t="str">
        <f t="shared" si="212"/>
        <v>Iraq, Governance and institutions</v>
      </c>
      <c r="B2837" s="154" t="str">
        <f t="shared" si="213"/>
        <v>IQ</v>
      </c>
      <c r="C2837" s="154" t="str">
        <f t="shared" si="213"/>
        <v>368</v>
      </c>
      <c r="D2837" s="155" t="str">
        <f t="shared" si="213"/>
        <v>Iraq</v>
      </c>
      <c r="E2837" s="154" t="s">
        <v>668</v>
      </c>
      <c r="F2837" s="157">
        <v>11</v>
      </c>
      <c r="G2837" s="157" t="s">
        <v>1312</v>
      </c>
      <c r="H2837" s="162">
        <v>-1.36</v>
      </c>
      <c r="I2837" s="157">
        <v>2013</v>
      </c>
      <c r="J2837" s="157" t="s">
        <v>5</v>
      </c>
    </row>
    <row r="2838" spans="1:10">
      <c r="A2838" s="166" t="str">
        <f t="shared" si="212"/>
        <v>Cambodia, Governance and institutions</v>
      </c>
      <c r="B2838" s="154" t="str">
        <f t="shared" si="213"/>
        <v>KH</v>
      </c>
      <c r="C2838" s="154" t="str">
        <f t="shared" si="213"/>
        <v>116</v>
      </c>
      <c r="D2838" s="155" t="str">
        <f t="shared" si="213"/>
        <v>Cambodia</v>
      </c>
      <c r="E2838" s="154" t="s">
        <v>668</v>
      </c>
      <c r="F2838" s="157">
        <v>51</v>
      </c>
      <c r="G2838" s="157" t="s">
        <v>1312</v>
      </c>
      <c r="H2838" s="162">
        <v>-0.72</v>
      </c>
      <c r="I2838" s="157">
        <v>2013</v>
      </c>
      <c r="J2838" s="157" t="s">
        <v>5</v>
      </c>
    </row>
    <row r="2839" spans="1:10">
      <c r="A2839" s="166" t="str">
        <f t="shared" si="212"/>
        <v>Myanmar, Governance and institutions</v>
      </c>
      <c r="B2839" s="154" t="str">
        <f t="shared" si="213"/>
        <v>MM</v>
      </c>
      <c r="C2839" s="154" t="str">
        <f t="shared" si="213"/>
        <v>104</v>
      </c>
      <c r="D2839" s="155" t="str">
        <f t="shared" si="213"/>
        <v>Myanmar</v>
      </c>
      <c r="E2839" s="154" t="s">
        <v>668</v>
      </c>
      <c r="F2839" s="157">
        <v>8</v>
      </c>
      <c r="G2839" s="157" t="s">
        <v>1312</v>
      </c>
      <c r="H2839" s="162">
        <v>-1.41</v>
      </c>
      <c r="I2839" s="157">
        <v>2013</v>
      </c>
      <c r="J2839" s="157" t="s">
        <v>5</v>
      </c>
    </row>
    <row r="2840" spans="1:10">
      <c r="A2840" s="166" t="str">
        <f t="shared" si="212"/>
        <v>Lao People's Democratic Republic, Governance and institutions</v>
      </c>
      <c r="B2840" s="154" t="str">
        <f t="shared" si="213"/>
        <v>LA</v>
      </c>
      <c r="C2840" s="154" t="str">
        <f t="shared" si="213"/>
        <v>418</v>
      </c>
      <c r="D2840" s="155" t="str">
        <f t="shared" si="213"/>
        <v>Lao People's Democratic Republic</v>
      </c>
      <c r="E2840" s="154" t="s">
        <v>668</v>
      </c>
      <c r="F2840" s="157">
        <v>38</v>
      </c>
      <c r="G2840" s="157" t="s">
        <v>1312</v>
      </c>
      <c r="H2840" s="162">
        <v>-0.85</v>
      </c>
      <c r="I2840" s="157">
        <v>2013</v>
      </c>
      <c r="J2840" s="157" t="s">
        <v>5</v>
      </c>
    </row>
    <row r="2841" spans="1:10">
      <c r="A2841" s="166" t="str">
        <f t="shared" si="212"/>
        <v>Cote d'Ivoire, Governance and institutions</v>
      </c>
      <c r="B2841" s="154" t="str">
        <f t="shared" si="213"/>
        <v>CI</v>
      </c>
      <c r="C2841" s="154" t="str">
        <f t="shared" si="213"/>
        <v>384</v>
      </c>
      <c r="D2841" s="155" t="str">
        <f t="shared" si="213"/>
        <v>Cote d'Ivoire</v>
      </c>
      <c r="E2841" s="154" t="s">
        <v>668</v>
      </c>
      <c r="F2841" s="157">
        <v>29</v>
      </c>
      <c r="G2841" s="157" t="s">
        <v>1312</v>
      </c>
      <c r="H2841" s="162">
        <v>-0.99</v>
      </c>
      <c r="I2841" s="157">
        <v>2013</v>
      </c>
      <c r="J2841" s="157" t="s">
        <v>5</v>
      </c>
    </row>
    <row r="2842" spans="1:10">
      <c r="A2842" s="166" t="str">
        <f t="shared" si="212"/>
        <v>Malawi, Governance and institutions</v>
      </c>
      <c r="B2842" s="154" t="str">
        <f t="shared" si="213"/>
        <v>MW</v>
      </c>
      <c r="C2842" s="154" t="str">
        <f t="shared" si="213"/>
        <v>454</v>
      </c>
      <c r="D2842" s="155" t="str">
        <f t="shared" si="213"/>
        <v>Malawi</v>
      </c>
      <c r="E2842" s="154" t="s">
        <v>668</v>
      </c>
      <c r="F2842" s="157">
        <v>81</v>
      </c>
      <c r="G2842" s="157" t="s">
        <v>1312</v>
      </c>
      <c r="H2842" s="162">
        <v>-0.36</v>
      </c>
      <c r="I2842" s="157">
        <v>2013</v>
      </c>
      <c r="J2842" s="157" t="s">
        <v>5</v>
      </c>
    </row>
    <row r="2843" spans="1:10">
      <c r="A2843" s="166" t="str">
        <f t="shared" si="212"/>
        <v>Angola, Governance and institutions</v>
      </c>
      <c r="B2843" s="154" t="str">
        <f t="shared" si="213"/>
        <v>AO</v>
      </c>
      <c r="C2843" s="154" t="str">
        <f t="shared" si="213"/>
        <v>024</v>
      </c>
      <c r="D2843" s="155" t="str">
        <f t="shared" si="213"/>
        <v>Angola</v>
      </c>
      <c r="E2843" s="154" t="s">
        <v>668</v>
      </c>
      <c r="F2843" s="157">
        <v>28</v>
      </c>
      <c r="G2843" s="157" t="s">
        <v>1312</v>
      </c>
      <c r="H2843" s="162">
        <v>-1.01</v>
      </c>
      <c r="I2843" s="157">
        <v>2013</v>
      </c>
      <c r="J2843" s="157" t="s">
        <v>5</v>
      </c>
    </row>
    <row r="2844" spans="1:10">
      <c r="A2844" s="166" t="str">
        <f t="shared" si="212"/>
        <v>Nigeria, Governance and institutions</v>
      </c>
      <c r="B2844" s="154" t="str">
        <f t="shared" si="213"/>
        <v>NG</v>
      </c>
      <c r="C2844" s="154" t="str">
        <f t="shared" si="213"/>
        <v>566</v>
      </c>
      <c r="D2844" s="155" t="str">
        <f t="shared" si="213"/>
        <v>Nigeria</v>
      </c>
      <c r="E2844" s="154" t="s">
        <v>668</v>
      </c>
      <c r="F2844" s="157">
        <v>23</v>
      </c>
      <c r="G2844" s="157" t="s">
        <v>1312</v>
      </c>
      <c r="H2844" s="162">
        <v>-1.1399999999999999</v>
      </c>
      <c r="I2844" s="157">
        <v>2013</v>
      </c>
      <c r="J2844" s="157" t="s">
        <v>5</v>
      </c>
    </row>
    <row r="2845" spans="1:10">
      <c r="A2845" s="166" t="str">
        <f t="shared" si="212"/>
        <v>Lesotho, Governance and institutions</v>
      </c>
      <c r="B2845" s="154" t="str">
        <f t="shared" ref="B2845:D2860" si="214">B2645</f>
        <v>LS</v>
      </c>
      <c r="C2845" s="154" t="str">
        <f t="shared" si="214"/>
        <v>426</v>
      </c>
      <c r="D2845" s="155" t="str">
        <f t="shared" si="214"/>
        <v>Lesotho</v>
      </c>
      <c r="E2845" s="154" t="s">
        <v>668</v>
      </c>
      <c r="F2845" s="157">
        <v>103</v>
      </c>
      <c r="G2845" s="157" t="s">
        <v>1312</v>
      </c>
      <c r="H2845" s="162">
        <v>-0.13</v>
      </c>
      <c r="I2845" s="157">
        <v>2013</v>
      </c>
      <c r="J2845" s="157" t="s">
        <v>5</v>
      </c>
    </row>
    <row r="2846" spans="1:10">
      <c r="A2846" s="166" t="str">
        <f t="shared" si="212"/>
        <v>Benin, Governance and institutions</v>
      </c>
      <c r="B2846" s="154" t="str">
        <f t="shared" si="214"/>
        <v>BJ</v>
      </c>
      <c r="C2846" s="154" t="str">
        <f t="shared" si="214"/>
        <v>204</v>
      </c>
      <c r="D2846" s="155" t="str">
        <f t="shared" si="214"/>
        <v>Benin</v>
      </c>
      <c r="E2846" s="154" t="s">
        <v>668</v>
      </c>
      <c r="F2846" s="157">
        <v>82</v>
      </c>
      <c r="G2846" s="157" t="s">
        <v>1312</v>
      </c>
      <c r="H2846" s="162">
        <v>-0.35</v>
      </c>
      <c r="I2846" s="157">
        <v>2013</v>
      </c>
      <c r="J2846" s="157" t="s">
        <v>5</v>
      </c>
    </row>
    <row r="2847" spans="1:10">
      <c r="A2847" s="166" t="str">
        <f t="shared" si="212"/>
        <v>Swaziland, Governance and institutions</v>
      </c>
      <c r="B2847" s="154" t="str">
        <f t="shared" si="214"/>
        <v>SZ</v>
      </c>
      <c r="C2847" s="154" t="str">
        <f t="shared" si="214"/>
        <v>748</v>
      </c>
      <c r="D2847" s="155" t="str">
        <f t="shared" si="214"/>
        <v>Swaziland</v>
      </c>
      <c r="E2847" s="154" t="s">
        <v>668</v>
      </c>
      <c r="F2847" s="157">
        <v>64</v>
      </c>
      <c r="G2847" s="157" t="s">
        <v>1312</v>
      </c>
      <c r="H2847" s="162">
        <v>-0.59</v>
      </c>
      <c r="I2847" s="157">
        <v>2013</v>
      </c>
      <c r="J2847" s="157" t="s">
        <v>5</v>
      </c>
    </row>
    <row r="2848" spans="1:10">
      <c r="A2848" s="166" t="str">
        <f t="shared" si="212"/>
        <v>Uganda, Governance and institutions</v>
      </c>
      <c r="B2848" s="154" t="str">
        <f t="shared" si="214"/>
        <v>UG</v>
      </c>
      <c r="C2848" s="154" t="str">
        <f t="shared" si="214"/>
        <v>800</v>
      </c>
      <c r="D2848" s="155" t="str">
        <f t="shared" si="214"/>
        <v>Uganda</v>
      </c>
      <c r="E2848" s="154" t="s">
        <v>668</v>
      </c>
      <c r="F2848" s="157">
        <v>65</v>
      </c>
      <c r="G2848" s="157" t="s">
        <v>1312</v>
      </c>
      <c r="H2848" s="162">
        <v>-0.57999999999999996</v>
      </c>
      <c r="I2848" s="157">
        <v>2013</v>
      </c>
      <c r="J2848" s="157" t="s">
        <v>5</v>
      </c>
    </row>
    <row r="2849" spans="1:10">
      <c r="A2849" s="166" t="str">
        <f t="shared" si="212"/>
        <v>Tajikistan, Governance and institutions</v>
      </c>
      <c r="B2849" s="154" t="str">
        <f t="shared" si="214"/>
        <v>TJ</v>
      </c>
      <c r="C2849" s="154" t="str">
        <f t="shared" si="214"/>
        <v>762</v>
      </c>
      <c r="D2849" s="155" t="str">
        <f t="shared" si="214"/>
        <v>Tajikistan</v>
      </c>
      <c r="E2849" s="154" t="s">
        <v>668</v>
      </c>
      <c r="F2849" s="157">
        <v>23</v>
      </c>
      <c r="G2849" s="157" t="s">
        <v>1312</v>
      </c>
      <c r="H2849" s="162">
        <v>-1.1399999999999999</v>
      </c>
      <c r="I2849" s="157">
        <v>2013</v>
      </c>
      <c r="J2849" s="157" t="s">
        <v>5</v>
      </c>
    </row>
    <row r="2850" spans="1:10">
      <c r="A2850" s="166" t="str">
        <f t="shared" si="212"/>
        <v>Solomon Islands, Governance and institutions</v>
      </c>
      <c r="B2850" s="154" t="str">
        <f t="shared" si="214"/>
        <v>SB</v>
      </c>
      <c r="C2850" s="154" t="str">
        <f t="shared" si="214"/>
        <v>090</v>
      </c>
      <c r="D2850" s="155" t="str">
        <f t="shared" si="214"/>
        <v>Solomon Islands</v>
      </c>
      <c r="E2850" s="154" t="s">
        <v>668</v>
      </c>
      <c r="F2850" s="157">
        <v>72</v>
      </c>
      <c r="G2850" s="157" t="s">
        <v>1312</v>
      </c>
      <c r="H2850" s="162">
        <v>-0.45</v>
      </c>
      <c r="I2850" s="157">
        <v>2013</v>
      </c>
      <c r="J2850" s="157" t="s">
        <v>5</v>
      </c>
    </row>
    <row r="2851" spans="1:10">
      <c r="A2851" s="166" t="str">
        <f t="shared" si="212"/>
        <v>Papua New Guinea, Governance and institutions</v>
      </c>
      <c r="B2851" s="154" t="str">
        <f t="shared" si="214"/>
        <v>PG</v>
      </c>
      <c r="C2851" s="154" t="str">
        <f t="shared" si="214"/>
        <v>598</v>
      </c>
      <c r="D2851" s="155" t="str">
        <f t="shared" si="214"/>
        <v>Papua New Guinea</v>
      </c>
      <c r="E2851" s="154" t="s">
        <v>668</v>
      </c>
      <c r="F2851" s="157">
        <v>57</v>
      </c>
      <c r="G2851" s="157" t="s">
        <v>1312</v>
      </c>
      <c r="H2851" s="162">
        <v>-0.65</v>
      </c>
      <c r="I2851" s="157">
        <v>2013</v>
      </c>
      <c r="J2851" s="157" t="s">
        <v>5</v>
      </c>
    </row>
    <row r="2852" spans="1:10">
      <c r="A2852" s="166" t="str">
        <f t="shared" si="212"/>
        <v>Senegal, Governance and institutions</v>
      </c>
      <c r="B2852" s="154" t="str">
        <f t="shared" si="214"/>
        <v>SN</v>
      </c>
      <c r="C2852" s="154" t="str">
        <f t="shared" si="214"/>
        <v>686</v>
      </c>
      <c r="D2852" s="155" t="str">
        <f t="shared" si="214"/>
        <v>Senegal</v>
      </c>
      <c r="E2852" s="154" t="s">
        <v>668</v>
      </c>
      <c r="F2852" s="157">
        <v>96</v>
      </c>
      <c r="G2852" s="157" t="s">
        <v>1312</v>
      </c>
      <c r="H2852" s="162">
        <v>-0.23</v>
      </c>
      <c r="I2852" s="157">
        <v>2013</v>
      </c>
      <c r="J2852" s="157" t="s">
        <v>5</v>
      </c>
    </row>
    <row r="2853" spans="1:10">
      <c r="A2853" s="166" t="str">
        <f t="shared" si="212"/>
        <v>United Republic of Tanzania, Governance and institutions</v>
      </c>
      <c r="B2853" s="154" t="str">
        <f t="shared" si="214"/>
        <v>TZ</v>
      </c>
      <c r="C2853" s="154">
        <f t="shared" si="214"/>
        <v>834</v>
      </c>
      <c r="D2853" s="155" t="str">
        <f t="shared" si="214"/>
        <v>United Republic of Tanzania</v>
      </c>
      <c r="E2853" s="154" t="s">
        <v>668</v>
      </c>
      <c r="F2853" s="157">
        <v>72</v>
      </c>
      <c r="G2853" s="157" t="s">
        <v>1312</v>
      </c>
      <c r="H2853" s="162">
        <v>-0.45</v>
      </c>
      <c r="I2853" s="157">
        <v>2013</v>
      </c>
      <c r="J2853" s="157" t="s">
        <v>5</v>
      </c>
    </row>
    <row r="2854" spans="1:10">
      <c r="A2854" s="166" t="str">
        <f t="shared" si="212"/>
        <v>India, Governance and institutions</v>
      </c>
      <c r="B2854" s="154" t="str">
        <f t="shared" si="214"/>
        <v>IN</v>
      </c>
      <c r="C2854" s="154" t="str">
        <f t="shared" si="214"/>
        <v>356</v>
      </c>
      <c r="D2854" s="155" t="str">
        <f t="shared" si="214"/>
        <v>India</v>
      </c>
      <c r="E2854" s="154" t="s">
        <v>668</v>
      </c>
      <c r="F2854" s="157">
        <v>79</v>
      </c>
      <c r="G2854" s="157" t="s">
        <v>1312</v>
      </c>
      <c r="H2854" s="162">
        <v>-0.37</v>
      </c>
      <c r="I2854" s="157">
        <v>2013</v>
      </c>
      <c r="J2854" s="157" t="s">
        <v>5</v>
      </c>
    </row>
    <row r="2855" spans="1:10">
      <c r="A2855" s="166" t="str">
        <f t="shared" si="212"/>
        <v>Bhutan, Governance and institutions</v>
      </c>
      <c r="B2855" s="154" t="str">
        <f t="shared" si="214"/>
        <v>BT</v>
      </c>
      <c r="C2855" s="154" t="str">
        <f t="shared" si="214"/>
        <v>064</v>
      </c>
      <c r="D2855" s="155" t="str">
        <f t="shared" si="214"/>
        <v>Bhutan</v>
      </c>
      <c r="E2855" s="154" t="s">
        <v>668</v>
      </c>
      <c r="F2855" s="157">
        <v>124</v>
      </c>
      <c r="G2855" s="157" t="s">
        <v>1312</v>
      </c>
      <c r="H2855" s="162">
        <v>0.14000000000000001</v>
      </c>
      <c r="I2855" s="157">
        <v>2013</v>
      </c>
      <c r="J2855" s="157" t="s">
        <v>5</v>
      </c>
    </row>
    <row r="2856" spans="1:10">
      <c r="A2856" s="166" t="str">
        <f t="shared" si="212"/>
        <v>Nepal, Governance and institutions</v>
      </c>
      <c r="B2856" s="154" t="str">
        <f t="shared" si="214"/>
        <v>NP</v>
      </c>
      <c r="C2856" s="154" t="str">
        <f t="shared" si="214"/>
        <v>524</v>
      </c>
      <c r="D2856" s="155" t="str">
        <f t="shared" si="214"/>
        <v>Nepal</v>
      </c>
      <c r="E2856" s="154" t="s">
        <v>668</v>
      </c>
      <c r="F2856" s="157">
        <v>33</v>
      </c>
      <c r="G2856" s="157" t="s">
        <v>1312</v>
      </c>
      <c r="H2856" s="162">
        <v>-0.92</v>
      </c>
      <c r="I2856" s="157">
        <v>2013</v>
      </c>
      <c r="J2856" s="157" t="s">
        <v>5</v>
      </c>
    </row>
    <row r="2857" spans="1:10">
      <c r="A2857" s="166" t="str">
        <f t="shared" si="212"/>
        <v>Bangladesh, Governance and institutions</v>
      </c>
      <c r="B2857" s="154" t="str">
        <f t="shared" si="214"/>
        <v>BD</v>
      </c>
      <c r="C2857" s="154" t="str">
        <f t="shared" si="214"/>
        <v>050</v>
      </c>
      <c r="D2857" s="155" t="str">
        <f t="shared" si="214"/>
        <v>Bangladesh</v>
      </c>
      <c r="E2857" s="154" t="s">
        <v>668</v>
      </c>
      <c r="F2857" s="157">
        <v>37</v>
      </c>
      <c r="G2857" s="157" t="s">
        <v>1312</v>
      </c>
      <c r="H2857" s="162">
        <v>-0.89</v>
      </c>
      <c r="I2857" s="157">
        <v>2013</v>
      </c>
      <c r="J2857" s="157" t="s">
        <v>5</v>
      </c>
    </row>
    <row r="2858" spans="1:10">
      <c r="A2858" s="166" t="str">
        <f t="shared" si="212"/>
        <v>Occupied Palestinian Territory, Governance and institutions</v>
      </c>
      <c r="B2858" s="154" t="str">
        <f t="shared" si="214"/>
        <v>PS</v>
      </c>
      <c r="C2858" s="154" t="str">
        <f t="shared" si="214"/>
        <v>275</v>
      </c>
      <c r="D2858" s="155" t="str">
        <f t="shared" si="214"/>
        <v>Occupied Palestinian Territory</v>
      </c>
      <c r="E2858" s="154" t="s">
        <v>668</v>
      </c>
      <c r="F2858" s="157">
        <v>42</v>
      </c>
      <c r="G2858" s="157" t="s">
        <v>1312</v>
      </c>
      <c r="H2858" s="162">
        <v>-0.81</v>
      </c>
      <c r="I2858" s="157">
        <v>2013</v>
      </c>
      <c r="J2858" s="157" t="s">
        <v>5</v>
      </c>
    </row>
    <row r="2859" spans="1:10">
      <c r="A2859" s="166" t="str">
        <f t="shared" si="212"/>
        <v>Kenya, Governance and institutions</v>
      </c>
      <c r="B2859" s="154" t="str">
        <f t="shared" si="214"/>
        <v>KE</v>
      </c>
      <c r="C2859" s="154" t="str">
        <f t="shared" si="214"/>
        <v>404</v>
      </c>
      <c r="D2859" s="155" t="str">
        <f t="shared" si="214"/>
        <v>Kenya</v>
      </c>
      <c r="E2859" s="154" t="s">
        <v>668</v>
      </c>
      <c r="F2859" s="157">
        <v>48</v>
      </c>
      <c r="G2859" s="157" t="s">
        <v>1312</v>
      </c>
      <c r="H2859" s="162">
        <v>-0.73</v>
      </c>
      <c r="I2859" s="157">
        <v>2013</v>
      </c>
      <c r="J2859" s="157" t="s">
        <v>5</v>
      </c>
    </row>
    <row r="2860" spans="1:10">
      <c r="A2860" s="166" t="str">
        <f t="shared" si="212"/>
        <v>Uzbekistan, Governance and institutions</v>
      </c>
      <c r="B2860" s="154" t="str">
        <f t="shared" si="214"/>
        <v>UZ</v>
      </c>
      <c r="C2860" s="154" t="str">
        <f t="shared" si="214"/>
        <v>860</v>
      </c>
      <c r="D2860" s="155" t="str">
        <f t="shared" si="214"/>
        <v>Uzbekistan</v>
      </c>
      <c r="E2860" s="154" t="s">
        <v>668</v>
      </c>
      <c r="F2860" s="157">
        <v>16</v>
      </c>
      <c r="G2860" s="157" t="s">
        <v>1312</v>
      </c>
      <c r="H2860" s="162">
        <v>-1.26</v>
      </c>
      <c r="I2860" s="157">
        <v>2013</v>
      </c>
      <c r="J2860" s="157" t="s">
        <v>5</v>
      </c>
    </row>
    <row r="2861" spans="1:10">
      <c r="A2861" s="166" t="str">
        <f t="shared" si="212"/>
        <v>Syrian Arab Republic, Governance and institutions</v>
      </c>
      <c r="B2861" s="154" t="str">
        <f t="shared" ref="B2861:D2876" si="215">B2661</f>
        <v>SY</v>
      </c>
      <c r="C2861" s="154" t="str">
        <f t="shared" si="215"/>
        <v>760</v>
      </c>
      <c r="D2861" s="155" t="str">
        <f t="shared" si="215"/>
        <v>Syrian Arab Republic</v>
      </c>
      <c r="E2861" s="154" t="s">
        <v>668</v>
      </c>
      <c r="F2861" s="157">
        <v>4</v>
      </c>
      <c r="G2861" s="157" t="s">
        <v>1312</v>
      </c>
      <c r="H2861" s="162">
        <v>-1.59</v>
      </c>
      <c r="I2861" s="157">
        <v>2013</v>
      </c>
      <c r="J2861" s="157" t="s">
        <v>5</v>
      </c>
    </row>
    <row r="2862" spans="1:10">
      <c r="A2862" s="166" t="str">
        <f t="shared" si="212"/>
        <v>Viet Nam, Governance and institutions</v>
      </c>
      <c r="B2862" s="154" t="str">
        <f t="shared" si="215"/>
        <v>VN</v>
      </c>
      <c r="C2862" s="154" t="str">
        <f t="shared" si="215"/>
        <v>704</v>
      </c>
      <c r="D2862" s="155" t="str">
        <f t="shared" si="215"/>
        <v>Viet Nam</v>
      </c>
      <c r="E2862" s="154" t="s">
        <v>668</v>
      </c>
      <c r="F2862" s="157">
        <v>69</v>
      </c>
      <c r="G2862" s="157" t="s">
        <v>1312</v>
      </c>
      <c r="H2862" s="162">
        <v>-0.53</v>
      </c>
      <c r="I2862" s="157">
        <v>2013</v>
      </c>
      <c r="J2862" s="157" t="s">
        <v>5</v>
      </c>
    </row>
    <row r="2863" spans="1:10">
      <c r="A2863" s="166" t="str">
        <f t="shared" si="212"/>
        <v>Kiribati, Governance and institutions</v>
      </c>
      <c r="B2863" s="154" t="str">
        <f t="shared" si="215"/>
        <v>KI</v>
      </c>
      <c r="C2863" s="154" t="str">
        <f t="shared" si="215"/>
        <v>296</v>
      </c>
      <c r="D2863" s="155" t="str">
        <f t="shared" si="215"/>
        <v>Kiribati</v>
      </c>
      <c r="E2863" s="154" t="s">
        <v>668</v>
      </c>
      <c r="F2863" s="157">
        <v>113</v>
      </c>
      <c r="G2863" s="157" t="s">
        <v>1312</v>
      </c>
      <c r="H2863" s="162">
        <v>0</v>
      </c>
      <c r="I2863" s="157">
        <v>2013</v>
      </c>
      <c r="J2863" s="157" t="s">
        <v>5</v>
      </c>
    </row>
    <row r="2864" spans="1:10">
      <c r="A2864" s="166" t="str">
        <f t="shared" si="212"/>
        <v>Algeria, Governance and institutions</v>
      </c>
      <c r="B2864" s="154" t="str">
        <f t="shared" si="215"/>
        <v>DZ</v>
      </c>
      <c r="C2864" s="154" t="str">
        <f t="shared" si="215"/>
        <v>012</v>
      </c>
      <c r="D2864" s="155" t="str">
        <f t="shared" si="215"/>
        <v>Algeria</v>
      </c>
      <c r="E2864" s="154" t="s">
        <v>668</v>
      </c>
      <c r="F2864" s="157">
        <v>35</v>
      </c>
      <c r="G2864" s="157" t="s">
        <v>1312</v>
      </c>
      <c r="H2864" s="162">
        <v>-0.91</v>
      </c>
      <c r="I2864" s="157">
        <v>2013</v>
      </c>
      <c r="J2864" s="157" t="s">
        <v>5</v>
      </c>
    </row>
    <row r="2865" spans="1:10">
      <c r="A2865" s="166" t="str">
        <f t="shared" si="212"/>
        <v>Equatorial Guinea, Governance and institutions</v>
      </c>
      <c r="B2865" s="154" t="str">
        <f t="shared" si="215"/>
        <v>GQ</v>
      </c>
      <c r="C2865" s="154" t="str">
        <f t="shared" si="215"/>
        <v>226</v>
      </c>
      <c r="D2865" s="155" t="str">
        <f t="shared" si="215"/>
        <v>Equatorial Guinea</v>
      </c>
      <c r="E2865" s="154" t="s">
        <v>668</v>
      </c>
      <c r="F2865" s="157">
        <v>16</v>
      </c>
      <c r="G2865" s="157" t="s">
        <v>1312</v>
      </c>
      <c r="H2865" s="162">
        <v>-1.26</v>
      </c>
      <c r="I2865" s="157">
        <v>2013</v>
      </c>
      <c r="J2865" s="157" t="s">
        <v>5</v>
      </c>
    </row>
    <row r="2866" spans="1:10">
      <c r="A2866" s="166" t="str">
        <f t="shared" si="212"/>
        <v>Nicaragua, Governance and institutions</v>
      </c>
      <c r="B2866" s="154" t="str">
        <f t="shared" si="215"/>
        <v>NI</v>
      </c>
      <c r="C2866" s="154" t="str">
        <f t="shared" si="215"/>
        <v>558</v>
      </c>
      <c r="D2866" s="155" t="str">
        <f t="shared" si="215"/>
        <v>Nicaragua</v>
      </c>
      <c r="E2866" s="154" t="s">
        <v>668</v>
      </c>
      <c r="F2866" s="157">
        <v>62</v>
      </c>
      <c r="G2866" s="157" t="s">
        <v>1312</v>
      </c>
      <c r="H2866" s="162">
        <v>-0.6</v>
      </c>
      <c r="I2866" s="157">
        <v>2013</v>
      </c>
      <c r="J2866" s="157" t="s">
        <v>5</v>
      </c>
    </row>
    <row r="2867" spans="1:10">
      <c r="A2867" s="166" t="str">
        <f t="shared" si="212"/>
        <v>Turkmenistan, Governance and institutions</v>
      </c>
      <c r="B2867" s="154" t="str">
        <f t="shared" si="215"/>
        <v>TM</v>
      </c>
      <c r="C2867" s="154" t="str">
        <f t="shared" si="215"/>
        <v>795</v>
      </c>
      <c r="D2867" s="155" t="str">
        <f t="shared" si="215"/>
        <v>Turkmenistan</v>
      </c>
      <c r="E2867" s="154" t="s">
        <v>668</v>
      </c>
      <c r="F2867" s="157">
        <v>14</v>
      </c>
      <c r="G2867" s="157" t="s">
        <v>1312</v>
      </c>
      <c r="H2867" s="162">
        <v>-1.33</v>
      </c>
      <c r="I2867" s="157">
        <v>2013</v>
      </c>
      <c r="J2867" s="157" t="s">
        <v>5</v>
      </c>
    </row>
    <row r="2868" spans="1:10">
      <c r="A2868" s="166" t="str">
        <f t="shared" si="212"/>
        <v>Honduras, Governance and institutions</v>
      </c>
      <c r="B2868" s="154" t="str">
        <f t="shared" si="215"/>
        <v>HN</v>
      </c>
      <c r="C2868" s="154" t="str">
        <f t="shared" si="215"/>
        <v>340</v>
      </c>
      <c r="D2868" s="155" t="str">
        <f t="shared" si="215"/>
        <v>Honduras</v>
      </c>
      <c r="E2868" s="154" t="s">
        <v>668</v>
      </c>
      <c r="F2868" s="157">
        <v>55</v>
      </c>
      <c r="G2868" s="157" t="s">
        <v>1312</v>
      </c>
      <c r="H2868" s="162">
        <v>-0.66</v>
      </c>
      <c r="I2868" s="157">
        <v>2013</v>
      </c>
      <c r="J2868" s="157" t="s">
        <v>5</v>
      </c>
    </row>
    <row r="2869" spans="1:10">
      <c r="A2869" s="166" t="str">
        <f t="shared" si="212"/>
        <v>Pakistan, Governance and institutions</v>
      </c>
      <c r="B2869" s="154" t="str">
        <f t="shared" si="215"/>
        <v>PK</v>
      </c>
      <c r="C2869" s="154" t="str">
        <f t="shared" si="215"/>
        <v>586</v>
      </c>
      <c r="D2869" s="155" t="str">
        <f t="shared" si="215"/>
        <v>Pakistan</v>
      </c>
      <c r="E2869" s="154" t="s">
        <v>668</v>
      </c>
      <c r="F2869" s="157">
        <v>22</v>
      </c>
      <c r="G2869" s="157" t="s">
        <v>1312</v>
      </c>
      <c r="H2869" s="162">
        <v>-1.17</v>
      </c>
      <c r="I2869" s="157">
        <v>2013</v>
      </c>
      <c r="J2869" s="157" t="s">
        <v>5</v>
      </c>
    </row>
    <row r="2870" spans="1:10">
      <c r="A2870" s="166" t="str">
        <f t="shared" si="212"/>
        <v>Kyrgyzstan, Governance and institutions</v>
      </c>
      <c r="B2870" s="154" t="str">
        <f t="shared" si="215"/>
        <v>KG</v>
      </c>
      <c r="C2870" s="154" t="str">
        <f t="shared" si="215"/>
        <v>417</v>
      </c>
      <c r="D2870" s="155" t="str">
        <f t="shared" si="215"/>
        <v>Kyrgyzstan</v>
      </c>
      <c r="E2870" s="154" t="s">
        <v>668</v>
      </c>
      <c r="F2870" s="157">
        <v>43</v>
      </c>
      <c r="G2870" s="157" t="s">
        <v>1312</v>
      </c>
      <c r="H2870" s="162">
        <v>-0.8</v>
      </c>
      <c r="I2870" s="157">
        <v>2013</v>
      </c>
      <c r="J2870" s="157" t="s">
        <v>5</v>
      </c>
    </row>
    <row r="2871" spans="1:10">
      <c r="A2871" s="166" t="str">
        <f t="shared" si="212"/>
        <v>Bolivia (Plurinational State of), Governance and institutions</v>
      </c>
      <c r="B2871" s="154" t="str">
        <f t="shared" si="215"/>
        <v>BO</v>
      </c>
      <c r="C2871" s="154" t="str">
        <f t="shared" si="215"/>
        <v>068</v>
      </c>
      <c r="D2871" s="155" t="str">
        <f t="shared" si="215"/>
        <v>Bolivia (Plurinational State of)</v>
      </c>
      <c r="E2871" s="154" t="s">
        <v>668</v>
      </c>
      <c r="F2871" s="157">
        <v>62</v>
      </c>
      <c r="G2871" s="157" t="s">
        <v>1312</v>
      </c>
      <c r="H2871" s="162">
        <v>-0.6</v>
      </c>
      <c r="I2871" s="157">
        <v>2013</v>
      </c>
      <c r="J2871" s="157" t="s">
        <v>5</v>
      </c>
    </row>
    <row r="2872" spans="1:10">
      <c r="A2872" s="166" t="str">
        <f t="shared" si="212"/>
        <v>Micronesia (Federated States of), Governance and institutions</v>
      </c>
      <c r="B2872" s="154" t="str">
        <f t="shared" si="215"/>
        <v>FM</v>
      </c>
      <c r="C2872" s="154" t="str">
        <f t="shared" si="215"/>
        <v>583</v>
      </c>
      <c r="D2872" s="155" t="str">
        <f t="shared" si="215"/>
        <v>Micronesia (Federated States of)</v>
      </c>
      <c r="E2872" s="154" t="s">
        <v>668</v>
      </c>
      <c r="F2872" s="157">
        <v>120</v>
      </c>
      <c r="G2872" s="157" t="s">
        <v>1312</v>
      </c>
      <c r="H2872" s="162">
        <v>0.08</v>
      </c>
      <c r="I2872" s="157">
        <v>2013</v>
      </c>
      <c r="J2872" s="157" t="s">
        <v>5</v>
      </c>
    </row>
    <row r="2873" spans="1:10">
      <c r="A2873" s="166" t="str">
        <f t="shared" si="212"/>
        <v>Zambia, Governance and institutions</v>
      </c>
      <c r="B2873" s="154" t="str">
        <f t="shared" si="215"/>
        <v>ZM</v>
      </c>
      <c r="C2873" s="154" t="str">
        <f t="shared" si="215"/>
        <v>894</v>
      </c>
      <c r="D2873" s="155" t="str">
        <f t="shared" si="215"/>
        <v>Zambia</v>
      </c>
      <c r="E2873" s="154" t="s">
        <v>668</v>
      </c>
      <c r="F2873" s="157">
        <v>97</v>
      </c>
      <c r="G2873" s="157" t="s">
        <v>1312</v>
      </c>
      <c r="H2873" s="162">
        <v>-0.21</v>
      </c>
      <c r="I2873" s="157">
        <v>2013</v>
      </c>
      <c r="J2873" s="157" t="s">
        <v>5</v>
      </c>
    </row>
    <row r="2874" spans="1:10">
      <c r="A2874" s="166" t="str">
        <f t="shared" si="212"/>
        <v>Gabon, Governance and institutions</v>
      </c>
      <c r="B2874" s="154" t="str">
        <f t="shared" si="215"/>
        <v>GA</v>
      </c>
      <c r="C2874" s="154" t="str">
        <f t="shared" si="215"/>
        <v>266</v>
      </c>
      <c r="D2874" s="155" t="str">
        <f t="shared" si="215"/>
        <v>Gabon</v>
      </c>
      <c r="E2874" s="154" t="s">
        <v>668</v>
      </c>
      <c r="F2874" s="157">
        <v>71</v>
      </c>
      <c r="G2874" s="157" t="s">
        <v>1312</v>
      </c>
      <c r="H2874" s="162">
        <v>-0.47</v>
      </c>
      <c r="I2874" s="157">
        <v>2013</v>
      </c>
      <c r="J2874" s="157" t="s">
        <v>5</v>
      </c>
    </row>
    <row r="2875" spans="1:10">
      <c r="A2875" s="166" t="str">
        <f t="shared" si="212"/>
        <v>Marshall Islands, Governance and institutions</v>
      </c>
      <c r="B2875" s="154" t="str">
        <f t="shared" si="215"/>
        <v>MH</v>
      </c>
      <c r="C2875" s="154" t="str">
        <f t="shared" si="215"/>
        <v>584</v>
      </c>
      <c r="D2875" s="155" t="str">
        <f t="shared" si="215"/>
        <v>Marshall Islands</v>
      </c>
      <c r="E2875" s="154" t="s">
        <v>668</v>
      </c>
      <c r="F2875" s="157">
        <v>107</v>
      </c>
      <c r="G2875" s="157" t="s">
        <v>1312</v>
      </c>
      <c r="H2875" s="162">
        <v>-0.08</v>
      </c>
      <c r="I2875" s="157">
        <v>2013</v>
      </c>
      <c r="J2875" s="157" t="s">
        <v>5</v>
      </c>
    </row>
    <row r="2876" spans="1:10">
      <c r="A2876" s="166" t="str">
        <f t="shared" si="212"/>
        <v>Guatemala, Governance and institutions</v>
      </c>
      <c r="B2876" s="154" t="str">
        <f t="shared" si="215"/>
        <v>GT</v>
      </c>
      <c r="C2876" s="154" t="str">
        <f t="shared" si="215"/>
        <v>320</v>
      </c>
      <c r="D2876" s="155" t="str">
        <f t="shared" si="215"/>
        <v>Guatemala</v>
      </c>
      <c r="E2876" s="154" t="s">
        <v>668</v>
      </c>
      <c r="F2876" s="157">
        <v>60</v>
      </c>
      <c r="G2876" s="157" t="s">
        <v>1312</v>
      </c>
      <c r="H2876" s="162">
        <v>-0.62</v>
      </c>
      <c r="I2876" s="157">
        <v>2013</v>
      </c>
      <c r="J2876" s="157" t="s">
        <v>5</v>
      </c>
    </row>
    <row r="2877" spans="1:10">
      <c r="A2877" s="166" t="str">
        <f t="shared" si="212"/>
        <v>Morocco, Governance and institutions</v>
      </c>
      <c r="B2877" s="154" t="str">
        <f t="shared" ref="B2877:D2892" si="216">B2677</f>
        <v>MA</v>
      </c>
      <c r="C2877" s="154" t="str">
        <f t="shared" si="216"/>
        <v>504</v>
      </c>
      <c r="D2877" s="155" t="str">
        <f t="shared" si="216"/>
        <v>Morocco</v>
      </c>
      <c r="E2877" s="154" t="s">
        <v>668</v>
      </c>
      <c r="F2877" s="157">
        <v>89</v>
      </c>
      <c r="G2877" s="157" t="s">
        <v>1312</v>
      </c>
      <c r="H2877" s="162">
        <v>-0.3</v>
      </c>
      <c r="I2877" s="157">
        <v>2013</v>
      </c>
      <c r="J2877" s="157" t="s">
        <v>5</v>
      </c>
    </row>
    <row r="2878" spans="1:10">
      <c r="A2878" s="166" t="str">
        <f t="shared" si="212"/>
        <v>Iran (Islamic Republic of), Governance and institutions</v>
      </c>
      <c r="B2878" s="154" t="str">
        <f t="shared" si="216"/>
        <v>IR</v>
      </c>
      <c r="C2878" s="154" t="str">
        <f t="shared" si="216"/>
        <v>364</v>
      </c>
      <c r="D2878" s="155" t="str">
        <f t="shared" si="216"/>
        <v>Iran (Islamic Republic of)</v>
      </c>
      <c r="E2878" s="154" t="s">
        <v>668</v>
      </c>
      <c r="F2878" s="157">
        <v>26</v>
      </c>
      <c r="G2878" s="157" t="s">
        <v>1312</v>
      </c>
      <c r="H2878" s="162">
        <v>-1.1000000000000001</v>
      </c>
      <c r="I2878" s="157">
        <v>2013</v>
      </c>
      <c r="J2878" s="157" t="s">
        <v>5</v>
      </c>
    </row>
    <row r="2879" spans="1:10">
      <c r="A2879" s="166" t="str">
        <f t="shared" si="212"/>
        <v>Guyana, Governance and institutions</v>
      </c>
      <c r="B2879" s="154" t="str">
        <f t="shared" si="216"/>
        <v>GY</v>
      </c>
      <c r="C2879" s="154" t="str">
        <f t="shared" si="216"/>
        <v>328</v>
      </c>
      <c r="D2879" s="155" t="str">
        <f t="shared" si="216"/>
        <v>Guyana</v>
      </c>
      <c r="E2879" s="154" t="s">
        <v>668</v>
      </c>
      <c r="F2879" s="157">
        <v>76</v>
      </c>
      <c r="G2879" s="157" t="s">
        <v>1312</v>
      </c>
      <c r="H2879" s="162">
        <v>-0.42</v>
      </c>
      <c r="I2879" s="157">
        <v>2013</v>
      </c>
      <c r="J2879" s="157" t="s">
        <v>5</v>
      </c>
    </row>
    <row r="2880" spans="1:10">
      <c r="A2880" s="166" t="str">
        <f t="shared" si="212"/>
        <v>Vanuatu, Governance and institutions</v>
      </c>
      <c r="B2880" s="154" t="str">
        <f t="shared" si="216"/>
        <v>VU</v>
      </c>
      <c r="C2880" s="154" t="str">
        <f t="shared" si="216"/>
        <v>548</v>
      </c>
      <c r="D2880" s="155" t="str">
        <f t="shared" si="216"/>
        <v>Vanuatu</v>
      </c>
      <c r="E2880" s="154" t="s">
        <v>668</v>
      </c>
      <c r="F2880" s="157">
        <v>131</v>
      </c>
      <c r="G2880" s="157" t="s">
        <v>1312</v>
      </c>
      <c r="H2880" s="162">
        <v>0.23</v>
      </c>
      <c r="I2880" s="157">
        <v>2013</v>
      </c>
      <c r="J2880" s="157" t="s">
        <v>5</v>
      </c>
    </row>
    <row r="2881" spans="1:10">
      <c r="A2881" s="166" t="str">
        <f t="shared" si="212"/>
        <v>Mongolia, Governance and institutions</v>
      </c>
      <c r="B2881" s="154" t="str">
        <f t="shared" si="216"/>
        <v>MN</v>
      </c>
      <c r="C2881" s="154" t="str">
        <f t="shared" si="216"/>
        <v>496</v>
      </c>
      <c r="D2881" s="155" t="str">
        <f t="shared" si="216"/>
        <v>Mongolia</v>
      </c>
      <c r="E2881" s="154" t="s">
        <v>668</v>
      </c>
      <c r="F2881" s="157">
        <v>97</v>
      </c>
      <c r="G2881" s="157" t="s">
        <v>1312</v>
      </c>
      <c r="H2881" s="162">
        <v>-0.21</v>
      </c>
      <c r="I2881" s="157">
        <v>2013</v>
      </c>
      <c r="J2881" s="157" t="s">
        <v>5</v>
      </c>
    </row>
    <row r="2882" spans="1:10">
      <c r="A2882" s="166" t="str">
        <f t="shared" si="212"/>
        <v>Egypt, Governance and institutions</v>
      </c>
      <c r="B2882" s="154" t="str">
        <f t="shared" si="216"/>
        <v>EG</v>
      </c>
      <c r="C2882" s="154" t="str">
        <f t="shared" si="216"/>
        <v>818</v>
      </c>
      <c r="D2882" s="155" t="str">
        <f t="shared" si="216"/>
        <v>Egypt</v>
      </c>
      <c r="E2882" s="154" t="s">
        <v>668</v>
      </c>
      <c r="F2882" s="157">
        <v>47</v>
      </c>
      <c r="G2882" s="157" t="s">
        <v>1312</v>
      </c>
      <c r="H2882" s="162">
        <v>-0.75</v>
      </c>
      <c r="I2882" s="157">
        <v>2013</v>
      </c>
      <c r="J2882" s="157" t="s">
        <v>5</v>
      </c>
    </row>
    <row r="2883" spans="1:10">
      <c r="A2883" s="166" t="str">
        <f t="shared" si="212"/>
        <v>Tuvalu, Governance and institutions</v>
      </c>
      <c r="B2883" s="154" t="str">
        <f t="shared" si="216"/>
        <v>TV</v>
      </c>
      <c r="C2883" s="154" t="str">
        <f t="shared" si="216"/>
        <v>798</v>
      </c>
      <c r="D2883" s="155" t="str">
        <f t="shared" si="216"/>
        <v>Tuvalu</v>
      </c>
      <c r="E2883" s="154" t="s">
        <v>668</v>
      </c>
      <c r="F2883" s="157">
        <v>115</v>
      </c>
      <c r="G2883" s="157" t="s">
        <v>1312</v>
      </c>
      <c r="H2883" s="162">
        <v>0.04</v>
      </c>
      <c r="I2883" s="157">
        <v>2013</v>
      </c>
      <c r="J2883" s="157" t="s">
        <v>5</v>
      </c>
    </row>
    <row r="2884" spans="1:10">
      <c r="A2884" s="166" t="str">
        <f t="shared" si="212"/>
        <v>Belize, Governance and institutions</v>
      </c>
      <c r="B2884" s="154" t="str">
        <f t="shared" si="216"/>
        <v>BZ</v>
      </c>
      <c r="C2884" s="154" t="str">
        <f t="shared" si="216"/>
        <v>084</v>
      </c>
      <c r="D2884" s="155" t="str">
        <f t="shared" si="216"/>
        <v>Belize</v>
      </c>
      <c r="E2884" s="154" t="s">
        <v>668</v>
      </c>
      <c r="F2884" s="157">
        <v>112</v>
      </c>
      <c r="G2884" s="157" t="s">
        <v>1312</v>
      </c>
      <c r="H2884" s="162">
        <v>-0.04</v>
      </c>
      <c r="I2884" s="157">
        <v>2013</v>
      </c>
      <c r="J2884" s="157" t="s">
        <v>5</v>
      </c>
    </row>
    <row r="2885" spans="1:10">
      <c r="A2885" s="166" t="str">
        <f t="shared" si="212"/>
        <v>El Salvador, Governance and institutions</v>
      </c>
      <c r="B2885" s="154" t="str">
        <f t="shared" si="216"/>
        <v>SV</v>
      </c>
      <c r="C2885" s="154" t="str">
        <f t="shared" si="216"/>
        <v>222</v>
      </c>
      <c r="D2885" s="155" t="str">
        <f t="shared" si="216"/>
        <v>El Salvador</v>
      </c>
      <c r="E2885" s="154" t="s">
        <v>668</v>
      </c>
      <c r="F2885" s="157">
        <v>102</v>
      </c>
      <c r="G2885" s="157" t="s">
        <v>1312</v>
      </c>
      <c r="H2885" s="162">
        <v>-0.14000000000000001</v>
      </c>
      <c r="I2885" s="157">
        <v>2013</v>
      </c>
      <c r="J2885" s="157" t="s">
        <v>5</v>
      </c>
    </row>
    <row r="2886" spans="1:10">
      <c r="A2886" s="166" t="str">
        <f t="shared" ref="A2886:A2949" si="217">D2886&amp;", "&amp;E2886</f>
        <v>Tunisia, Governance and institutions</v>
      </c>
      <c r="B2886" s="154" t="str">
        <f t="shared" si="216"/>
        <v>TN</v>
      </c>
      <c r="C2886" s="154" t="str">
        <f t="shared" si="216"/>
        <v>788</v>
      </c>
      <c r="D2886" s="155" t="str">
        <f t="shared" si="216"/>
        <v>Tunisia</v>
      </c>
      <c r="E2886" s="154" t="s">
        <v>668</v>
      </c>
      <c r="F2886" s="157">
        <v>94</v>
      </c>
      <c r="G2886" s="157" t="s">
        <v>1312</v>
      </c>
      <c r="H2886" s="162">
        <v>-0.24</v>
      </c>
      <c r="I2886" s="157">
        <v>2013</v>
      </c>
      <c r="J2886" s="157" t="s">
        <v>5</v>
      </c>
    </row>
    <row r="2887" spans="1:10">
      <c r="A2887" s="166" t="str">
        <f t="shared" si="217"/>
        <v>Ghana, Governance and institutions</v>
      </c>
      <c r="B2887" s="154" t="str">
        <f t="shared" si="216"/>
        <v>GH</v>
      </c>
      <c r="C2887" s="154" t="str">
        <f t="shared" si="216"/>
        <v>288</v>
      </c>
      <c r="D2887" s="155" t="str">
        <f t="shared" si="216"/>
        <v>Ghana</v>
      </c>
      <c r="E2887" s="154" t="s">
        <v>668</v>
      </c>
      <c r="F2887" s="157">
        <v>119</v>
      </c>
      <c r="G2887" s="157" t="s">
        <v>1312</v>
      </c>
      <c r="H2887" s="162">
        <v>7.0000000000000007E-2</v>
      </c>
      <c r="I2887" s="157">
        <v>2013</v>
      </c>
      <c r="J2887" s="157" t="s">
        <v>5</v>
      </c>
    </row>
    <row r="2888" spans="1:10">
      <c r="A2888" s="166" t="str">
        <f t="shared" si="217"/>
        <v>Azerbaijan, Governance and institutions</v>
      </c>
      <c r="B2888" s="154" t="str">
        <f t="shared" si="216"/>
        <v>AZ</v>
      </c>
      <c r="C2888" s="154" t="str">
        <f t="shared" si="216"/>
        <v>031</v>
      </c>
      <c r="D2888" s="155" t="str">
        <f t="shared" si="216"/>
        <v>Azerbaijan</v>
      </c>
      <c r="E2888" s="154" t="s">
        <v>668</v>
      </c>
      <c r="F2888" s="157">
        <v>38</v>
      </c>
      <c r="G2888" s="157" t="s">
        <v>1312</v>
      </c>
      <c r="H2888" s="162">
        <v>-0.85</v>
      </c>
      <c r="I2888" s="157">
        <v>2013</v>
      </c>
      <c r="J2888" s="157" t="s">
        <v>5</v>
      </c>
    </row>
    <row r="2889" spans="1:10">
      <c r="A2889" s="166" t="str">
        <f t="shared" si="217"/>
        <v>Maldives, Governance and institutions</v>
      </c>
      <c r="B2889" s="154" t="str">
        <f t="shared" si="216"/>
        <v>MV</v>
      </c>
      <c r="C2889" s="154" t="str">
        <f t="shared" si="216"/>
        <v>462</v>
      </c>
      <c r="D2889" s="155" t="str">
        <f t="shared" si="216"/>
        <v>Maldives</v>
      </c>
      <c r="E2889" s="154" t="s">
        <v>668</v>
      </c>
      <c r="F2889" s="157">
        <v>79</v>
      </c>
      <c r="G2889" s="157" t="s">
        <v>1312</v>
      </c>
      <c r="H2889" s="162">
        <v>-0.37</v>
      </c>
      <c r="I2889" s="157">
        <v>2013</v>
      </c>
      <c r="J2889" s="157" t="s">
        <v>5</v>
      </c>
    </row>
    <row r="2890" spans="1:10">
      <c r="A2890" s="166" t="str">
        <f t="shared" si="217"/>
        <v>Paraguay, Governance and institutions</v>
      </c>
      <c r="B2890" s="154" t="str">
        <f t="shared" si="216"/>
        <v>PY</v>
      </c>
      <c r="C2890" s="154" t="str">
        <f t="shared" si="216"/>
        <v>600</v>
      </c>
      <c r="D2890" s="155" t="str">
        <f t="shared" si="216"/>
        <v>Paraguay</v>
      </c>
      <c r="E2890" s="154" t="s">
        <v>668</v>
      </c>
      <c r="F2890" s="157">
        <v>57</v>
      </c>
      <c r="G2890" s="157" t="s">
        <v>1312</v>
      </c>
      <c r="H2890" s="162">
        <v>-0.65</v>
      </c>
      <c r="I2890" s="157">
        <v>2013</v>
      </c>
      <c r="J2890" s="157" t="s">
        <v>5</v>
      </c>
    </row>
    <row r="2891" spans="1:10">
      <c r="A2891" s="166" t="str">
        <f t="shared" si="217"/>
        <v>Bosnia and Herzegovina, Governance and institutions</v>
      </c>
      <c r="B2891" s="154" t="str">
        <f t="shared" si="216"/>
        <v>BA</v>
      </c>
      <c r="C2891" s="154" t="str">
        <f t="shared" si="216"/>
        <v>070</v>
      </c>
      <c r="D2891" s="155" t="str">
        <f t="shared" si="216"/>
        <v>Bosnia and Herzegovina</v>
      </c>
      <c r="E2891" s="154" t="s">
        <v>668</v>
      </c>
      <c r="F2891" s="157">
        <v>90</v>
      </c>
      <c r="G2891" s="157" t="s">
        <v>1312</v>
      </c>
      <c r="H2891" s="162">
        <v>-0.28999999999999998</v>
      </c>
      <c r="I2891" s="157">
        <v>2013</v>
      </c>
      <c r="J2891" s="157" t="s">
        <v>5</v>
      </c>
    </row>
    <row r="2892" spans="1:10">
      <c r="A2892" s="166" t="str">
        <f t="shared" si="217"/>
        <v>Jordan, Governance and institutions</v>
      </c>
      <c r="B2892" s="154" t="str">
        <f t="shared" si="216"/>
        <v>JO</v>
      </c>
      <c r="C2892" s="154" t="str">
        <f t="shared" si="216"/>
        <v>400</v>
      </c>
      <c r="D2892" s="155" t="str">
        <f t="shared" si="216"/>
        <v>Jordan</v>
      </c>
      <c r="E2892" s="154" t="s">
        <v>668</v>
      </c>
      <c r="F2892" s="157">
        <v>105</v>
      </c>
      <c r="G2892" s="157" t="s">
        <v>1312</v>
      </c>
      <c r="H2892" s="162">
        <v>-0.11</v>
      </c>
      <c r="I2892" s="157">
        <v>2013</v>
      </c>
      <c r="J2892" s="157" t="s">
        <v>5</v>
      </c>
    </row>
    <row r="2893" spans="1:10">
      <c r="A2893" s="166" t="str">
        <f t="shared" si="217"/>
        <v>Libya, Governance and institutions</v>
      </c>
      <c r="B2893" s="154" t="str">
        <f t="shared" ref="B2893:D2908" si="218">B2693</f>
        <v>LY</v>
      </c>
      <c r="C2893" s="154" t="str">
        <f t="shared" si="218"/>
        <v>434</v>
      </c>
      <c r="D2893" s="155" t="str">
        <f t="shared" si="218"/>
        <v>Libya</v>
      </c>
      <c r="E2893" s="154" t="s">
        <v>668</v>
      </c>
      <c r="F2893" s="157">
        <v>10</v>
      </c>
      <c r="G2893" s="157" t="s">
        <v>1312</v>
      </c>
      <c r="H2893" s="162">
        <v>-1.37</v>
      </c>
      <c r="I2893" s="157">
        <v>2013</v>
      </c>
      <c r="J2893" s="157" t="s">
        <v>5</v>
      </c>
    </row>
    <row r="2894" spans="1:10">
      <c r="A2894" s="166" t="str">
        <f t="shared" si="217"/>
        <v>Cape Verde, Governance and institutions</v>
      </c>
      <c r="B2894" s="154" t="str">
        <f t="shared" si="218"/>
        <v>CV</v>
      </c>
      <c r="C2894" s="154" t="str">
        <f t="shared" si="218"/>
        <v>132</v>
      </c>
      <c r="D2894" s="155" t="str">
        <f t="shared" si="218"/>
        <v>Cape Verde</v>
      </c>
      <c r="E2894" s="154" t="s">
        <v>668</v>
      </c>
      <c r="F2894" s="157">
        <v>139</v>
      </c>
      <c r="G2894" s="157" t="s">
        <v>1312</v>
      </c>
      <c r="H2894" s="162">
        <v>0.53</v>
      </c>
      <c r="I2894" s="157">
        <v>2013</v>
      </c>
      <c r="J2894" s="157" t="s">
        <v>5</v>
      </c>
    </row>
    <row r="2895" spans="1:10">
      <c r="A2895" s="166" t="str">
        <f t="shared" si="217"/>
        <v>Turkey, Governance and institutions</v>
      </c>
      <c r="B2895" s="154" t="str">
        <f t="shared" si="218"/>
        <v>TR</v>
      </c>
      <c r="C2895" s="154" t="str">
        <f t="shared" si="218"/>
        <v>792</v>
      </c>
      <c r="D2895" s="155" t="str">
        <f t="shared" si="218"/>
        <v>Turkey</v>
      </c>
      <c r="E2895" s="154" t="s">
        <v>668</v>
      </c>
      <c r="F2895" s="157">
        <v>109</v>
      </c>
      <c r="G2895" s="157" t="s">
        <v>1312</v>
      </c>
      <c r="H2895" s="162">
        <v>-7.0000000000000007E-2</v>
      </c>
      <c r="I2895" s="157">
        <v>2013</v>
      </c>
      <c r="J2895" s="157" t="s">
        <v>5</v>
      </c>
    </row>
    <row r="2896" spans="1:10">
      <c r="A2896" s="166" t="str">
        <f t="shared" si="217"/>
        <v>Fiji, Governance and institutions</v>
      </c>
      <c r="B2896" s="154" t="str">
        <f t="shared" si="218"/>
        <v>FJ</v>
      </c>
      <c r="C2896" s="154" t="str">
        <f t="shared" si="218"/>
        <v>242</v>
      </c>
      <c r="D2896" s="155" t="str">
        <f t="shared" si="218"/>
        <v>Fiji</v>
      </c>
      <c r="E2896" s="154" t="s">
        <v>668</v>
      </c>
      <c r="F2896" s="157">
        <v>61</v>
      </c>
      <c r="G2896" s="157" t="s">
        <v>1312</v>
      </c>
      <c r="H2896" s="162">
        <v>-0.61</v>
      </c>
      <c r="I2896" s="157">
        <v>2013</v>
      </c>
      <c r="J2896" s="157" t="s">
        <v>5</v>
      </c>
    </row>
    <row r="2897" spans="1:10">
      <c r="A2897" s="166" t="str">
        <f t="shared" si="217"/>
        <v>Indonesia, Governance and institutions</v>
      </c>
      <c r="B2897" s="154" t="str">
        <f t="shared" si="218"/>
        <v>ID</v>
      </c>
      <c r="C2897" s="154" t="str">
        <f t="shared" si="218"/>
        <v>360</v>
      </c>
      <c r="D2897" s="155" t="str">
        <f t="shared" si="218"/>
        <v>Indonesia</v>
      </c>
      <c r="E2897" s="154" t="s">
        <v>668</v>
      </c>
      <c r="F2897" s="157">
        <v>77</v>
      </c>
      <c r="G2897" s="157" t="s">
        <v>1312</v>
      </c>
      <c r="H2897" s="162">
        <v>-0.39</v>
      </c>
      <c r="I2897" s="157">
        <v>2013</v>
      </c>
      <c r="J2897" s="157" t="s">
        <v>5</v>
      </c>
    </row>
    <row r="2898" spans="1:10">
      <c r="A2898" s="166" t="str">
        <f t="shared" si="217"/>
        <v>Dominican Republic, Governance and institutions</v>
      </c>
      <c r="B2898" s="154" t="str">
        <f t="shared" si="218"/>
        <v>DO</v>
      </c>
      <c r="C2898" s="154" t="str">
        <f t="shared" si="218"/>
        <v>214</v>
      </c>
      <c r="D2898" s="155" t="str">
        <f t="shared" si="218"/>
        <v>Dominican Republic</v>
      </c>
      <c r="E2898" s="154" t="s">
        <v>668</v>
      </c>
      <c r="F2898" s="157">
        <v>86</v>
      </c>
      <c r="G2898" s="157" t="s">
        <v>1312</v>
      </c>
      <c r="H2898" s="162">
        <v>-0.32</v>
      </c>
      <c r="I2898" s="157">
        <v>2013</v>
      </c>
      <c r="J2898" s="157" t="s">
        <v>5</v>
      </c>
    </row>
    <row r="2899" spans="1:10">
      <c r="A2899" s="166" t="str">
        <f t="shared" si="217"/>
        <v>China, Governance and institutions</v>
      </c>
      <c r="B2899" s="154" t="str">
        <f t="shared" si="218"/>
        <v>CN</v>
      </c>
      <c r="C2899" s="154">
        <f t="shared" si="218"/>
        <v>156</v>
      </c>
      <c r="D2899" s="155" t="str">
        <f t="shared" si="218"/>
        <v>China</v>
      </c>
      <c r="E2899" s="154" t="s">
        <v>668</v>
      </c>
      <c r="F2899" s="157">
        <v>68</v>
      </c>
      <c r="G2899" s="157" t="s">
        <v>1312</v>
      </c>
      <c r="H2899" s="162">
        <v>-0.56000000000000005</v>
      </c>
      <c r="I2899" s="157">
        <v>2013</v>
      </c>
      <c r="J2899" s="157" t="s">
        <v>5</v>
      </c>
    </row>
    <row r="2900" spans="1:10">
      <c r="A2900" s="166" t="str">
        <f t="shared" si="217"/>
        <v>Namibia, Governance and institutions</v>
      </c>
      <c r="B2900" s="154" t="str">
        <f t="shared" si="218"/>
        <v>NA</v>
      </c>
      <c r="C2900" s="154" t="str">
        <f t="shared" si="218"/>
        <v>516</v>
      </c>
      <c r="D2900" s="155" t="str">
        <f t="shared" si="218"/>
        <v>Namibia</v>
      </c>
      <c r="E2900" s="154" t="s">
        <v>668</v>
      </c>
      <c r="F2900" s="157">
        <v>133</v>
      </c>
      <c r="G2900" s="157" t="s">
        <v>1312</v>
      </c>
      <c r="H2900" s="162">
        <v>0.34</v>
      </c>
      <c r="I2900" s="157">
        <v>2013</v>
      </c>
      <c r="J2900" s="157" t="s">
        <v>5</v>
      </c>
    </row>
    <row r="2901" spans="1:10">
      <c r="A2901" s="166" t="str">
        <f t="shared" si="217"/>
        <v>Ecuador, Governance and institutions</v>
      </c>
      <c r="B2901" s="154" t="str">
        <f t="shared" si="218"/>
        <v>EC</v>
      </c>
      <c r="C2901" s="154" t="str">
        <f t="shared" si="218"/>
        <v>218</v>
      </c>
      <c r="D2901" s="155" t="str">
        <f t="shared" si="218"/>
        <v>Ecuador</v>
      </c>
      <c r="E2901" s="154" t="s">
        <v>668</v>
      </c>
      <c r="F2901" s="157">
        <v>51</v>
      </c>
      <c r="G2901" s="157" t="s">
        <v>1312</v>
      </c>
      <c r="H2901" s="162">
        <v>-0.72</v>
      </c>
      <c r="I2901" s="157">
        <v>2013</v>
      </c>
      <c r="J2901" s="157" t="s">
        <v>5</v>
      </c>
    </row>
    <row r="2902" spans="1:10">
      <c r="A2902" s="166" t="str">
        <f t="shared" si="217"/>
        <v>Venezuela (Bolivarian Republic of), Governance and institutions</v>
      </c>
      <c r="B2902" s="154" t="str">
        <f t="shared" si="218"/>
        <v>VE</v>
      </c>
      <c r="C2902" s="154" t="str">
        <f t="shared" si="218"/>
        <v>862</v>
      </c>
      <c r="D2902" s="155" t="str">
        <f t="shared" si="218"/>
        <v>Venezuela (Bolivarian Republic of)</v>
      </c>
      <c r="E2902" s="154" t="s">
        <v>668</v>
      </c>
      <c r="F2902" s="157">
        <v>19</v>
      </c>
      <c r="G2902" s="157" t="s">
        <v>1312</v>
      </c>
      <c r="H2902" s="162">
        <v>-1.25</v>
      </c>
      <c r="I2902" s="157">
        <v>2013</v>
      </c>
      <c r="J2902" s="157" t="s">
        <v>5</v>
      </c>
    </row>
    <row r="2903" spans="1:10">
      <c r="A2903" s="166" t="str">
        <f t="shared" si="217"/>
        <v>The former Yugoslav Republic of Macedonia, Governance and institutions</v>
      </c>
      <c r="B2903" s="154" t="str">
        <f t="shared" si="218"/>
        <v>MK</v>
      </c>
      <c r="C2903" s="154" t="str">
        <f t="shared" si="218"/>
        <v>807</v>
      </c>
      <c r="D2903" s="155" t="str">
        <f t="shared" si="218"/>
        <v>The former Yugoslav Republic of Macedonia</v>
      </c>
      <c r="E2903" s="154" t="s">
        <v>668</v>
      </c>
      <c r="F2903" s="157">
        <v>110</v>
      </c>
      <c r="G2903" s="157" t="s">
        <v>1312</v>
      </c>
      <c r="H2903" s="162">
        <v>-0.06</v>
      </c>
      <c r="I2903" s="157">
        <v>2013</v>
      </c>
      <c r="J2903" s="157" t="s">
        <v>5</v>
      </c>
    </row>
    <row r="2904" spans="1:10">
      <c r="A2904" s="166" t="str">
        <f t="shared" si="217"/>
        <v>Lebanon, Governance and institutions</v>
      </c>
      <c r="B2904" s="154" t="str">
        <f t="shared" si="218"/>
        <v>LB</v>
      </c>
      <c r="C2904" s="154" t="str">
        <f t="shared" si="218"/>
        <v>422</v>
      </c>
      <c r="D2904" s="155" t="str">
        <f t="shared" si="218"/>
        <v>Lebanon</v>
      </c>
      <c r="E2904" s="154" t="s">
        <v>668</v>
      </c>
      <c r="F2904" s="157">
        <v>54</v>
      </c>
      <c r="G2904" s="157" t="s">
        <v>1312</v>
      </c>
      <c r="H2904" s="162">
        <v>-0.69</v>
      </c>
      <c r="I2904" s="157">
        <v>2013</v>
      </c>
      <c r="J2904" s="157" t="s">
        <v>5</v>
      </c>
    </row>
    <row r="2905" spans="1:10">
      <c r="A2905" s="166" t="str">
        <f t="shared" si="217"/>
        <v>Albania, Governance and institutions</v>
      </c>
      <c r="B2905" s="154" t="str">
        <f t="shared" si="218"/>
        <v>AL</v>
      </c>
      <c r="C2905" s="154" t="str">
        <f t="shared" si="218"/>
        <v>008</v>
      </c>
      <c r="D2905" s="155" t="str">
        <f t="shared" si="218"/>
        <v>Albania</v>
      </c>
      <c r="E2905" s="154" t="s">
        <v>668</v>
      </c>
      <c r="F2905" s="157">
        <v>93</v>
      </c>
      <c r="G2905" s="157" t="s">
        <v>1312</v>
      </c>
      <c r="H2905" s="162">
        <v>-0.26</v>
      </c>
      <c r="I2905" s="157">
        <v>2013</v>
      </c>
      <c r="J2905" s="157" t="s">
        <v>5</v>
      </c>
    </row>
    <row r="2906" spans="1:10">
      <c r="A2906" s="166" t="str">
        <f t="shared" si="217"/>
        <v>Suriname, Governance and institutions</v>
      </c>
      <c r="B2906" s="154" t="str">
        <f t="shared" si="218"/>
        <v>SR</v>
      </c>
      <c r="C2906" s="154" t="str">
        <f t="shared" si="218"/>
        <v>740</v>
      </c>
      <c r="D2906" s="155" t="str">
        <f t="shared" si="218"/>
        <v>Suriname</v>
      </c>
      <c r="E2906" s="154" t="s">
        <v>668</v>
      </c>
      <c r="F2906" s="157">
        <v>107</v>
      </c>
      <c r="G2906" s="157" t="s">
        <v>1312</v>
      </c>
      <c r="H2906" s="162">
        <v>-0.08</v>
      </c>
      <c r="I2906" s="157">
        <v>2013</v>
      </c>
      <c r="J2906" s="157" t="s">
        <v>5</v>
      </c>
    </row>
    <row r="2907" spans="1:10">
      <c r="A2907" s="166" t="str">
        <f t="shared" si="217"/>
        <v>Russian Federation, Governance and institutions</v>
      </c>
      <c r="B2907" s="154" t="str">
        <f t="shared" si="218"/>
        <v>RU</v>
      </c>
      <c r="C2907" s="154" t="str">
        <f t="shared" si="218"/>
        <v>643</v>
      </c>
      <c r="D2907" s="155" t="str">
        <f t="shared" si="218"/>
        <v>Russian Federation</v>
      </c>
      <c r="E2907" s="154" t="s">
        <v>668</v>
      </c>
      <c r="F2907" s="157">
        <v>48</v>
      </c>
      <c r="G2907" s="157" t="s">
        <v>1312</v>
      </c>
      <c r="H2907" s="162">
        <v>-0.73</v>
      </c>
      <c r="I2907" s="157">
        <v>2013</v>
      </c>
      <c r="J2907" s="157" t="s">
        <v>5</v>
      </c>
    </row>
    <row r="2908" spans="1:10">
      <c r="A2908" s="166" t="str">
        <f t="shared" si="217"/>
        <v>Cuba, Governance and institutions</v>
      </c>
      <c r="B2908" s="154" t="str">
        <f t="shared" si="218"/>
        <v>CU</v>
      </c>
      <c r="C2908" s="154" t="str">
        <f t="shared" si="218"/>
        <v>192</v>
      </c>
      <c r="D2908" s="155" t="str">
        <f t="shared" si="218"/>
        <v>Cuba</v>
      </c>
      <c r="E2908" s="154" t="s">
        <v>668</v>
      </c>
      <c r="F2908" s="157">
        <v>65</v>
      </c>
      <c r="G2908" s="157" t="s">
        <v>1312</v>
      </c>
      <c r="H2908" s="162">
        <v>-0.57999999999999996</v>
      </c>
      <c r="I2908" s="157">
        <v>2013</v>
      </c>
      <c r="J2908" s="157" t="s">
        <v>5</v>
      </c>
    </row>
    <row r="2909" spans="1:10">
      <c r="A2909" s="166" t="str">
        <f t="shared" si="217"/>
        <v>Republic of Moldova, Governance and institutions</v>
      </c>
      <c r="B2909" s="154" t="str">
        <f t="shared" ref="B2909:D2924" si="219">B2709</f>
        <v>MD</v>
      </c>
      <c r="C2909" s="154" t="str">
        <f t="shared" si="219"/>
        <v>498</v>
      </c>
      <c r="D2909" s="155" t="str">
        <f t="shared" si="219"/>
        <v>Republic of Moldova</v>
      </c>
      <c r="E2909" s="154" t="s">
        <v>668</v>
      </c>
      <c r="F2909" s="157">
        <v>91</v>
      </c>
      <c r="G2909" s="157" t="s">
        <v>1312</v>
      </c>
      <c r="H2909" s="162">
        <v>-0.28000000000000003</v>
      </c>
      <c r="I2909" s="157">
        <v>2013</v>
      </c>
      <c r="J2909" s="157" t="s">
        <v>5</v>
      </c>
    </row>
    <row r="2910" spans="1:10">
      <c r="A2910" s="166" t="str">
        <f t="shared" si="217"/>
        <v>Tonga, Governance and institutions</v>
      </c>
      <c r="B2910" s="154" t="str">
        <f t="shared" si="219"/>
        <v>TO</v>
      </c>
      <c r="C2910" s="154" t="str">
        <f t="shared" si="219"/>
        <v>776</v>
      </c>
      <c r="D2910" s="155" t="str">
        <f t="shared" si="219"/>
        <v>Tonga</v>
      </c>
      <c r="E2910" s="154" t="s">
        <v>668</v>
      </c>
      <c r="F2910" s="157">
        <v>121</v>
      </c>
      <c r="G2910" s="157" t="s">
        <v>1312</v>
      </c>
      <c r="H2910" s="162">
        <v>0.09</v>
      </c>
      <c r="I2910" s="157">
        <v>2013</v>
      </c>
      <c r="J2910" s="157" t="s">
        <v>5</v>
      </c>
    </row>
    <row r="2911" spans="1:10">
      <c r="A2911" s="166" t="str">
        <f t="shared" si="217"/>
        <v>Botswana, Governance and institutions</v>
      </c>
      <c r="B2911" s="154" t="str">
        <f t="shared" si="219"/>
        <v>BW</v>
      </c>
      <c r="C2911" s="154" t="str">
        <f t="shared" si="219"/>
        <v>072</v>
      </c>
      <c r="D2911" s="155" t="str">
        <f t="shared" si="219"/>
        <v>Botswana</v>
      </c>
      <c r="E2911" s="154" t="s">
        <v>668</v>
      </c>
      <c r="F2911" s="157">
        <v>148</v>
      </c>
      <c r="G2911" s="157" t="s">
        <v>1312</v>
      </c>
      <c r="H2911" s="162">
        <v>0.72</v>
      </c>
      <c r="I2911" s="157">
        <v>2013</v>
      </c>
      <c r="J2911" s="157" t="s">
        <v>5</v>
      </c>
    </row>
    <row r="2912" spans="1:10">
      <c r="A2912" s="166" t="str">
        <f t="shared" si="217"/>
        <v>Samoa, Governance and institutions</v>
      </c>
      <c r="B2912" s="154" t="str">
        <f t="shared" si="219"/>
        <v>WS</v>
      </c>
      <c r="C2912" s="154" t="str">
        <f t="shared" si="219"/>
        <v>882</v>
      </c>
      <c r="D2912" s="155" t="str">
        <f t="shared" si="219"/>
        <v>Samoa</v>
      </c>
      <c r="E2912" s="154" t="s">
        <v>668</v>
      </c>
      <c r="F2912" s="157">
        <v>135</v>
      </c>
      <c r="G2912" s="157" t="s">
        <v>1312</v>
      </c>
      <c r="H2912" s="162">
        <v>0.35</v>
      </c>
      <c r="I2912" s="157">
        <v>2013</v>
      </c>
      <c r="J2912" s="157" t="s">
        <v>5</v>
      </c>
    </row>
    <row r="2913" spans="1:10">
      <c r="A2913" s="166" t="str">
        <f t="shared" si="217"/>
        <v>South Africa, Governance and institutions</v>
      </c>
      <c r="B2913" s="154" t="str">
        <f t="shared" si="219"/>
        <v>ZA</v>
      </c>
      <c r="C2913" s="154" t="str">
        <f t="shared" si="219"/>
        <v>710</v>
      </c>
      <c r="D2913" s="155" t="str">
        <f t="shared" si="219"/>
        <v>South Africa</v>
      </c>
      <c r="E2913" s="154" t="s">
        <v>668</v>
      </c>
      <c r="F2913" s="157">
        <v>128</v>
      </c>
      <c r="G2913" s="157" t="s">
        <v>1312</v>
      </c>
      <c r="H2913" s="162">
        <v>0.2</v>
      </c>
      <c r="I2913" s="157">
        <v>2013</v>
      </c>
      <c r="J2913" s="157" t="s">
        <v>5</v>
      </c>
    </row>
    <row r="2914" spans="1:10">
      <c r="A2914" s="166" t="str">
        <f t="shared" si="217"/>
        <v>Philippines, Governance and institutions</v>
      </c>
      <c r="B2914" s="154" t="str">
        <f t="shared" si="219"/>
        <v>PH</v>
      </c>
      <c r="C2914" s="154" t="str">
        <f t="shared" si="219"/>
        <v>608</v>
      </c>
      <c r="D2914" s="155" t="str">
        <f t="shared" si="219"/>
        <v>Philippines</v>
      </c>
      <c r="E2914" s="154" t="s">
        <v>668</v>
      </c>
      <c r="F2914" s="157">
        <v>77</v>
      </c>
      <c r="G2914" s="157" t="s">
        <v>1312</v>
      </c>
      <c r="H2914" s="162">
        <v>-0.39</v>
      </c>
      <c r="I2914" s="157">
        <v>2013</v>
      </c>
      <c r="J2914" s="157" t="s">
        <v>5</v>
      </c>
    </row>
    <row r="2915" spans="1:10">
      <c r="A2915" s="166" t="str">
        <f t="shared" si="217"/>
        <v>Armenia, Governance and institutions</v>
      </c>
      <c r="B2915" s="154" t="str">
        <f t="shared" si="219"/>
        <v>AM</v>
      </c>
      <c r="C2915" s="154" t="str">
        <f t="shared" si="219"/>
        <v>051</v>
      </c>
      <c r="D2915" s="155" t="str">
        <f t="shared" si="219"/>
        <v>Armenia</v>
      </c>
      <c r="E2915" s="154" t="s">
        <v>668</v>
      </c>
      <c r="F2915" s="157">
        <v>100</v>
      </c>
      <c r="G2915" s="157" t="s">
        <v>1312</v>
      </c>
      <c r="H2915" s="162">
        <v>-0.18</v>
      </c>
      <c r="I2915" s="157">
        <v>2013</v>
      </c>
      <c r="J2915" s="157" t="s">
        <v>5</v>
      </c>
    </row>
    <row r="2916" spans="1:10">
      <c r="A2916" s="166" t="str">
        <f t="shared" si="217"/>
        <v>Colombia, Governance and institutions</v>
      </c>
      <c r="B2916" s="154" t="str">
        <f t="shared" si="219"/>
        <v>CO</v>
      </c>
      <c r="C2916" s="154" t="str">
        <f t="shared" si="219"/>
        <v>170</v>
      </c>
      <c r="D2916" s="155" t="str">
        <f t="shared" si="219"/>
        <v>Colombia</v>
      </c>
      <c r="E2916" s="154" t="s">
        <v>668</v>
      </c>
      <c r="F2916" s="157">
        <v>86</v>
      </c>
      <c r="G2916" s="157" t="s">
        <v>1312</v>
      </c>
      <c r="H2916" s="162">
        <v>-0.32</v>
      </c>
      <c r="I2916" s="157">
        <v>2013</v>
      </c>
      <c r="J2916" s="157" t="s">
        <v>5</v>
      </c>
    </row>
    <row r="2917" spans="1:10">
      <c r="A2917" s="166" t="str">
        <f t="shared" si="217"/>
        <v>Kazakhstan, Governance and institutions</v>
      </c>
      <c r="B2917" s="154" t="str">
        <f t="shared" si="219"/>
        <v>KZ</v>
      </c>
      <c r="C2917" s="154" t="str">
        <f t="shared" si="219"/>
        <v>398</v>
      </c>
      <c r="D2917" s="155" t="str">
        <f t="shared" si="219"/>
        <v>Kazakhstan</v>
      </c>
      <c r="E2917" s="154" t="s">
        <v>668</v>
      </c>
      <c r="F2917" s="157">
        <v>57</v>
      </c>
      <c r="G2917" s="157" t="s">
        <v>1312</v>
      </c>
      <c r="H2917" s="162">
        <v>-0.65</v>
      </c>
      <c r="I2917" s="157">
        <v>2013</v>
      </c>
      <c r="J2917" s="157" t="s">
        <v>5</v>
      </c>
    </row>
    <row r="2918" spans="1:10">
      <c r="A2918" s="166" t="str">
        <f t="shared" si="217"/>
        <v>Ukraine, Governance and institutions</v>
      </c>
      <c r="B2918" s="154" t="str">
        <f t="shared" si="219"/>
        <v>UA</v>
      </c>
      <c r="C2918" s="154" t="str">
        <f t="shared" si="219"/>
        <v>804</v>
      </c>
      <c r="D2918" s="155" t="str">
        <f t="shared" si="219"/>
        <v>Ukraine</v>
      </c>
      <c r="E2918" s="154" t="s">
        <v>668</v>
      </c>
      <c r="F2918" s="157">
        <v>67</v>
      </c>
      <c r="G2918" s="157" t="s">
        <v>1312</v>
      </c>
      <c r="H2918" s="162">
        <v>-0.56999999999999995</v>
      </c>
      <c r="I2918" s="157">
        <v>2013</v>
      </c>
      <c r="J2918" s="157" t="s">
        <v>5</v>
      </c>
    </row>
    <row r="2919" spans="1:10">
      <c r="A2919" s="166" t="str">
        <f t="shared" si="217"/>
        <v>Peru, Governance and institutions</v>
      </c>
      <c r="B2919" s="154" t="str">
        <f t="shared" si="219"/>
        <v>PE</v>
      </c>
      <c r="C2919" s="154" t="str">
        <f t="shared" si="219"/>
        <v>604</v>
      </c>
      <c r="D2919" s="155" t="str">
        <f t="shared" si="219"/>
        <v>Peru</v>
      </c>
      <c r="E2919" s="154" t="s">
        <v>668</v>
      </c>
      <c r="F2919" s="157">
        <v>94</v>
      </c>
      <c r="G2919" s="157" t="s">
        <v>1312</v>
      </c>
      <c r="H2919" s="162">
        <v>-0.24</v>
      </c>
      <c r="I2919" s="157">
        <v>2013</v>
      </c>
      <c r="J2919" s="157" t="s">
        <v>5</v>
      </c>
    </row>
    <row r="2920" spans="1:10">
      <c r="A2920" s="166" t="str">
        <f t="shared" si="217"/>
        <v>Jamaica, Governance and institutions</v>
      </c>
      <c r="B2920" s="154" t="str">
        <f t="shared" si="219"/>
        <v>JM</v>
      </c>
      <c r="C2920" s="154" t="str">
        <f t="shared" si="219"/>
        <v>388</v>
      </c>
      <c r="D2920" s="155" t="str">
        <f t="shared" si="219"/>
        <v>Jamaica</v>
      </c>
      <c r="E2920" s="154" t="s">
        <v>668</v>
      </c>
      <c r="F2920" s="157">
        <v>113</v>
      </c>
      <c r="G2920" s="157" t="s">
        <v>1312</v>
      </c>
      <c r="H2920" s="162">
        <v>0</v>
      </c>
      <c r="I2920" s="157">
        <v>2013</v>
      </c>
      <c r="J2920" s="157" t="s">
        <v>5</v>
      </c>
    </row>
    <row r="2921" spans="1:10">
      <c r="A2921" s="166" t="str">
        <f t="shared" si="217"/>
        <v>Georgia, Governance and institutions</v>
      </c>
      <c r="B2921" s="154" t="str">
        <f t="shared" si="219"/>
        <v>GE</v>
      </c>
      <c r="C2921" s="154" t="str">
        <f t="shared" si="219"/>
        <v>268</v>
      </c>
      <c r="D2921" s="155" t="str">
        <f t="shared" si="219"/>
        <v>Georgia</v>
      </c>
      <c r="E2921" s="154" t="s">
        <v>668</v>
      </c>
      <c r="F2921" s="157">
        <v>123</v>
      </c>
      <c r="G2921" s="157" t="s">
        <v>1312</v>
      </c>
      <c r="H2921" s="162">
        <v>0.13</v>
      </c>
      <c r="I2921" s="157">
        <v>2013</v>
      </c>
      <c r="J2921" s="157" t="s">
        <v>5</v>
      </c>
    </row>
    <row r="2922" spans="1:10">
      <c r="A2922" s="166" t="str">
        <f t="shared" si="217"/>
        <v>Sri Lanka, Governance and institutions</v>
      </c>
      <c r="B2922" s="154" t="str">
        <f t="shared" si="219"/>
        <v>LK</v>
      </c>
      <c r="C2922" s="154" t="str">
        <f t="shared" si="219"/>
        <v>144</v>
      </c>
      <c r="D2922" s="155" t="str">
        <f t="shared" si="219"/>
        <v>Sri Lanka</v>
      </c>
      <c r="E2922" s="154" t="s">
        <v>668</v>
      </c>
      <c r="F2922" s="157">
        <v>85</v>
      </c>
      <c r="G2922" s="157" t="s">
        <v>1312</v>
      </c>
      <c r="H2922" s="162">
        <v>-0.33</v>
      </c>
      <c r="I2922" s="157">
        <v>2013</v>
      </c>
      <c r="J2922" s="157" t="s">
        <v>5</v>
      </c>
    </row>
    <row r="2923" spans="1:10">
      <c r="A2923" s="166" t="str">
        <f t="shared" si="217"/>
        <v>Mexico, Governance and institutions</v>
      </c>
      <c r="B2923" s="154" t="str">
        <f t="shared" si="219"/>
        <v>MX</v>
      </c>
      <c r="C2923" s="154" t="str">
        <f t="shared" si="219"/>
        <v>484</v>
      </c>
      <c r="D2923" s="155" t="str">
        <f t="shared" si="219"/>
        <v>Mexico</v>
      </c>
      <c r="E2923" s="154" t="s">
        <v>668</v>
      </c>
      <c r="F2923" s="157">
        <v>103</v>
      </c>
      <c r="G2923" s="157" t="s">
        <v>1312</v>
      </c>
      <c r="H2923" s="162">
        <v>-0.13</v>
      </c>
      <c r="I2923" s="157">
        <v>2013</v>
      </c>
      <c r="J2923" s="157" t="s">
        <v>5</v>
      </c>
    </row>
    <row r="2924" spans="1:10">
      <c r="A2924" s="166" t="str">
        <f t="shared" si="217"/>
        <v>Saint Vincent and the Grenadines, Governance and institutions</v>
      </c>
      <c r="B2924" s="154" t="str">
        <f t="shared" si="219"/>
        <v>VC</v>
      </c>
      <c r="C2924" s="154" t="str">
        <f t="shared" si="219"/>
        <v>670</v>
      </c>
      <c r="D2924" s="155" t="str">
        <f t="shared" si="219"/>
        <v>Saint Vincent and the Grenadines</v>
      </c>
      <c r="E2924" s="154" t="s">
        <v>668</v>
      </c>
      <c r="F2924" s="157">
        <v>158</v>
      </c>
      <c r="G2924" s="157" t="s">
        <v>1312</v>
      </c>
      <c r="H2924" s="162">
        <v>0.84</v>
      </c>
      <c r="I2924" s="157">
        <v>2013</v>
      </c>
      <c r="J2924" s="157" t="s">
        <v>5</v>
      </c>
    </row>
    <row r="2925" spans="1:10">
      <c r="A2925" s="166" t="str">
        <f t="shared" si="217"/>
        <v>Grenada, Governance and institutions</v>
      </c>
      <c r="B2925" s="154" t="str">
        <f t="shared" ref="B2925:D2940" si="220">B2725</f>
        <v>GD</v>
      </c>
      <c r="C2925" s="154" t="str">
        <f t="shared" si="220"/>
        <v>308</v>
      </c>
      <c r="D2925" s="155" t="str">
        <f t="shared" si="220"/>
        <v>Grenada</v>
      </c>
      <c r="E2925" s="154" t="s">
        <v>668</v>
      </c>
      <c r="F2925" s="157">
        <v>137</v>
      </c>
      <c r="G2925" s="157" t="s">
        <v>1312</v>
      </c>
      <c r="H2925" s="162">
        <v>0.41</v>
      </c>
      <c r="I2925" s="157">
        <v>2013</v>
      </c>
      <c r="J2925" s="157" t="s">
        <v>5</v>
      </c>
    </row>
    <row r="2926" spans="1:10">
      <c r="A2926" s="166" t="str">
        <f t="shared" si="217"/>
        <v>Belarus, Governance and institutions</v>
      </c>
      <c r="B2926" s="154" t="str">
        <f t="shared" si="220"/>
        <v>BY</v>
      </c>
      <c r="C2926" s="154" t="str">
        <f t="shared" si="220"/>
        <v>112</v>
      </c>
      <c r="D2926" s="155" t="str">
        <f t="shared" si="220"/>
        <v>Belarus</v>
      </c>
      <c r="E2926" s="154" t="s">
        <v>668</v>
      </c>
      <c r="F2926" s="157">
        <v>41</v>
      </c>
      <c r="G2926" s="157" t="s">
        <v>1312</v>
      </c>
      <c r="H2926" s="162">
        <v>-0.83</v>
      </c>
      <c r="I2926" s="157">
        <v>2013</v>
      </c>
      <c r="J2926" s="157" t="s">
        <v>5</v>
      </c>
    </row>
    <row r="2927" spans="1:10">
      <c r="A2927" s="166" t="str">
        <f t="shared" si="217"/>
        <v>Seychelles, Governance and institutions</v>
      </c>
      <c r="B2927" s="154" t="str">
        <f t="shared" si="220"/>
        <v>SC</v>
      </c>
      <c r="C2927" s="154" t="str">
        <f t="shared" si="220"/>
        <v>690</v>
      </c>
      <c r="D2927" s="155" t="str">
        <f t="shared" si="220"/>
        <v>Seychelles</v>
      </c>
      <c r="E2927" s="154" t="s">
        <v>668</v>
      </c>
      <c r="F2927" s="157">
        <v>128</v>
      </c>
      <c r="G2927" s="157" t="s">
        <v>1312</v>
      </c>
      <c r="H2927" s="162">
        <v>0.2</v>
      </c>
      <c r="I2927" s="157">
        <v>2013</v>
      </c>
      <c r="J2927" s="157" t="s">
        <v>5</v>
      </c>
    </row>
    <row r="2928" spans="1:10">
      <c r="A2928" s="166" t="str">
        <f t="shared" si="217"/>
        <v>Serbia, Governance and institutions</v>
      </c>
      <c r="B2928" s="154" t="str">
        <f t="shared" si="220"/>
        <v>RS</v>
      </c>
      <c r="C2928" s="154" t="str">
        <f t="shared" si="220"/>
        <v>688</v>
      </c>
      <c r="D2928" s="155" t="str">
        <f t="shared" si="220"/>
        <v>Serbia</v>
      </c>
      <c r="E2928" s="154" t="s">
        <v>668</v>
      </c>
      <c r="F2928" s="157">
        <v>101</v>
      </c>
      <c r="G2928" s="157" t="s">
        <v>1312</v>
      </c>
      <c r="H2928" s="162">
        <v>-0.16</v>
      </c>
      <c r="I2928" s="157">
        <v>2013</v>
      </c>
      <c r="J2928" s="157" t="s">
        <v>5</v>
      </c>
    </row>
    <row r="2929" spans="1:10">
      <c r="A2929" s="166" t="str">
        <f t="shared" si="217"/>
        <v>Saudi Arabia, Governance and institutions</v>
      </c>
      <c r="B2929" s="154" t="str">
        <f t="shared" si="220"/>
        <v>SA</v>
      </c>
      <c r="C2929" s="154" t="str">
        <f t="shared" si="220"/>
        <v>682</v>
      </c>
      <c r="D2929" s="155" t="str">
        <f t="shared" si="220"/>
        <v>Saudi Arabia</v>
      </c>
      <c r="E2929" s="154" t="s">
        <v>668</v>
      </c>
      <c r="F2929" s="157">
        <v>86</v>
      </c>
      <c r="G2929" s="157" t="s">
        <v>1312</v>
      </c>
      <c r="H2929" s="162">
        <v>-0.32</v>
      </c>
      <c r="I2929" s="157">
        <v>2013</v>
      </c>
      <c r="J2929" s="157" t="s">
        <v>5</v>
      </c>
    </row>
    <row r="2930" spans="1:10">
      <c r="A2930" s="166" t="str">
        <f t="shared" si="217"/>
        <v>Oman, Governance and institutions</v>
      </c>
      <c r="B2930" s="154" t="str">
        <f t="shared" si="220"/>
        <v>OM</v>
      </c>
      <c r="C2930" s="154" t="str">
        <f t="shared" si="220"/>
        <v>512</v>
      </c>
      <c r="D2930" s="155" t="str">
        <f t="shared" si="220"/>
        <v>Oman</v>
      </c>
      <c r="E2930" s="154" t="s">
        <v>668</v>
      </c>
      <c r="F2930" s="157">
        <v>126</v>
      </c>
      <c r="G2930" s="157" t="s">
        <v>1312</v>
      </c>
      <c r="H2930" s="162">
        <v>0.15</v>
      </c>
      <c r="I2930" s="157">
        <v>2013</v>
      </c>
      <c r="J2930" s="157" t="s">
        <v>5</v>
      </c>
    </row>
    <row r="2931" spans="1:10">
      <c r="A2931" s="166" t="str">
        <f t="shared" si="217"/>
        <v>Saint Lucia, Governance and institutions</v>
      </c>
      <c r="B2931" s="154" t="str">
        <f t="shared" si="220"/>
        <v>LC</v>
      </c>
      <c r="C2931" s="154" t="str">
        <f t="shared" si="220"/>
        <v>662</v>
      </c>
      <c r="D2931" s="155" t="str">
        <f t="shared" si="220"/>
        <v>Saint Lucia</v>
      </c>
      <c r="E2931" s="154" t="s">
        <v>668</v>
      </c>
      <c r="F2931" s="157">
        <v>152</v>
      </c>
      <c r="G2931" s="157" t="s">
        <v>1312</v>
      </c>
      <c r="H2931" s="162">
        <v>0.74</v>
      </c>
      <c r="I2931" s="157">
        <v>2013</v>
      </c>
      <c r="J2931" s="157" t="s">
        <v>5</v>
      </c>
    </row>
    <row r="2932" spans="1:10">
      <c r="A2932" s="166" t="str">
        <f t="shared" si="217"/>
        <v>Dominica, Governance and institutions</v>
      </c>
      <c r="B2932" s="154" t="str">
        <f t="shared" si="220"/>
        <v>DM</v>
      </c>
      <c r="C2932" s="154" t="str">
        <f t="shared" si="220"/>
        <v>212</v>
      </c>
      <c r="D2932" s="155" t="str">
        <f t="shared" si="220"/>
        <v>Dominica</v>
      </c>
      <c r="E2932" s="154" t="s">
        <v>668</v>
      </c>
      <c r="F2932" s="157">
        <v>147</v>
      </c>
      <c r="G2932" s="157" t="s">
        <v>1312</v>
      </c>
      <c r="H2932" s="162">
        <v>0.71</v>
      </c>
      <c r="I2932" s="157">
        <v>2013</v>
      </c>
      <c r="J2932" s="157" t="s">
        <v>5</v>
      </c>
    </row>
    <row r="2933" spans="1:10">
      <c r="A2933" s="166" t="str">
        <f t="shared" si="217"/>
        <v>Montenegro, Governance and institutions</v>
      </c>
      <c r="B2933" s="154" t="str">
        <f t="shared" si="220"/>
        <v>ME</v>
      </c>
      <c r="C2933" s="154" t="str">
        <f t="shared" si="220"/>
        <v>499</v>
      </c>
      <c r="D2933" s="155" t="str">
        <f t="shared" si="220"/>
        <v>Montenegro</v>
      </c>
      <c r="E2933" s="154" t="s">
        <v>668</v>
      </c>
      <c r="F2933" s="157">
        <v>124</v>
      </c>
      <c r="G2933" s="157" t="s">
        <v>1312</v>
      </c>
      <c r="H2933" s="162">
        <v>0.14000000000000001</v>
      </c>
      <c r="I2933" s="157">
        <v>2013</v>
      </c>
      <c r="J2933" s="157" t="s">
        <v>5</v>
      </c>
    </row>
    <row r="2934" spans="1:10">
      <c r="A2934" s="166" t="str">
        <f t="shared" si="217"/>
        <v>Brazil, Governance and institutions</v>
      </c>
      <c r="B2934" s="154" t="str">
        <f t="shared" si="220"/>
        <v>BR</v>
      </c>
      <c r="C2934" s="154" t="str">
        <f t="shared" si="220"/>
        <v>076</v>
      </c>
      <c r="D2934" s="155" t="str">
        <f t="shared" si="220"/>
        <v>Brazil</v>
      </c>
      <c r="E2934" s="154" t="s">
        <v>668</v>
      </c>
      <c r="F2934" s="157">
        <v>116</v>
      </c>
      <c r="G2934" s="157" t="s">
        <v>1312</v>
      </c>
      <c r="H2934" s="162">
        <v>0.05</v>
      </c>
      <c r="I2934" s="157">
        <v>2013</v>
      </c>
      <c r="J2934" s="157" t="s">
        <v>5</v>
      </c>
    </row>
    <row r="2935" spans="1:10">
      <c r="A2935" s="166" t="str">
        <f t="shared" si="217"/>
        <v>Panama, Governance and institutions</v>
      </c>
      <c r="B2935" s="154" t="str">
        <f t="shared" si="220"/>
        <v>PA</v>
      </c>
      <c r="C2935" s="154" t="str">
        <f t="shared" si="220"/>
        <v>591</v>
      </c>
      <c r="D2935" s="155" t="str">
        <f t="shared" si="220"/>
        <v>Panama</v>
      </c>
      <c r="E2935" s="154" t="s">
        <v>668</v>
      </c>
      <c r="F2935" s="157">
        <v>117</v>
      </c>
      <c r="G2935" s="157" t="s">
        <v>1312</v>
      </c>
      <c r="H2935" s="162">
        <v>0.06</v>
      </c>
      <c r="I2935" s="157">
        <v>2013</v>
      </c>
      <c r="J2935" s="157" t="s">
        <v>5</v>
      </c>
    </row>
    <row r="2936" spans="1:10">
      <c r="A2936" s="166" t="str">
        <f t="shared" si="217"/>
        <v>Argentina, Governance and institutions</v>
      </c>
      <c r="B2936" s="154" t="str">
        <f t="shared" si="220"/>
        <v>AR</v>
      </c>
      <c r="C2936" s="154" t="str">
        <f t="shared" si="220"/>
        <v>032</v>
      </c>
      <c r="D2936" s="155" t="str">
        <f t="shared" si="220"/>
        <v>Argentina</v>
      </c>
      <c r="E2936" s="154" t="s">
        <v>668</v>
      </c>
      <c r="F2936" s="157">
        <v>82</v>
      </c>
      <c r="G2936" s="157" t="s">
        <v>1312</v>
      </c>
      <c r="H2936" s="162">
        <v>-0.35</v>
      </c>
      <c r="I2936" s="157">
        <v>2013</v>
      </c>
      <c r="J2936" s="157" t="s">
        <v>5</v>
      </c>
    </row>
    <row r="2937" spans="1:10">
      <c r="A2937" s="166" t="str">
        <f t="shared" si="217"/>
        <v>Romania, Governance and institutions</v>
      </c>
      <c r="B2937" s="154" t="str">
        <f t="shared" si="220"/>
        <v>RO</v>
      </c>
      <c r="C2937" s="154" t="str">
        <f t="shared" si="220"/>
        <v>642</v>
      </c>
      <c r="D2937" s="155" t="str">
        <f t="shared" si="220"/>
        <v>Romania</v>
      </c>
      <c r="E2937" s="154" t="s">
        <v>668</v>
      </c>
      <c r="F2937" s="157">
        <v>117</v>
      </c>
      <c r="G2937" s="157" t="s">
        <v>1312</v>
      </c>
      <c r="H2937" s="162">
        <v>0.06</v>
      </c>
      <c r="I2937" s="157">
        <v>2013</v>
      </c>
      <c r="J2937" s="157" t="s">
        <v>5</v>
      </c>
    </row>
    <row r="2938" spans="1:10">
      <c r="A2938" s="166" t="str">
        <f t="shared" si="217"/>
        <v>Bahrain, Governance and institutions</v>
      </c>
      <c r="B2938" s="154" t="str">
        <f t="shared" si="220"/>
        <v>BH</v>
      </c>
      <c r="C2938" s="154" t="str">
        <f t="shared" si="220"/>
        <v>048</v>
      </c>
      <c r="D2938" s="155" t="str">
        <f t="shared" si="220"/>
        <v>Bahrain</v>
      </c>
      <c r="E2938" s="154" t="s">
        <v>668</v>
      </c>
      <c r="F2938" s="157">
        <v>106</v>
      </c>
      <c r="G2938" s="157" t="s">
        <v>1312</v>
      </c>
      <c r="H2938" s="162">
        <v>-0.09</v>
      </c>
      <c r="I2938" s="157">
        <v>2013</v>
      </c>
      <c r="J2938" s="157" t="s">
        <v>5</v>
      </c>
    </row>
    <row r="2939" spans="1:10">
      <c r="A2939" s="166" t="str">
        <f t="shared" si="217"/>
        <v>Palau, Governance and institutions</v>
      </c>
      <c r="B2939" s="154" t="str">
        <f t="shared" si="220"/>
        <v>PW</v>
      </c>
      <c r="C2939" s="154" t="str">
        <f t="shared" si="220"/>
        <v>585</v>
      </c>
      <c r="D2939" s="155" t="str">
        <f t="shared" si="220"/>
        <v>Palau</v>
      </c>
      <c r="E2939" s="154" t="s">
        <v>668</v>
      </c>
      <c r="F2939" s="157">
        <v>130</v>
      </c>
      <c r="G2939" s="157" t="s">
        <v>1312</v>
      </c>
      <c r="H2939" s="162">
        <v>0.22</v>
      </c>
      <c r="I2939" s="157">
        <v>2013</v>
      </c>
      <c r="J2939" s="157" t="s">
        <v>5</v>
      </c>
    </row>
    <row r="2940" spans="1:10">
      <c r="A2940" s="166" t="str">
        <f t="shared" si="217"/>
        <v>Saint Kitts and Nevis, Governance and institutions</v>
      </c>
      <c r="B2940" s="154" t="str">
        <f t="shared" si="220"/>
        <v>KN</v>
      </c>
      <c r="C2940" s="154" t="str">
        <f t="shared" si="220"/>
        <v>659</v>
      </c>
      <c r="D2940" s="155" t="str">
        <f t="shared" si="220"/>
        <v>Saint Kitts and Nevis</v>
      </c>
      <c r="E2940" s="154" t="s">
        <v>668</v>
      </c>
      <c r="F2940" s="157">
        <v>160</v>
      </c>
      <c r="G2940" s="157" t="s">
        <v>1312</v>
      </c>
      <c r="H2940" s="162">
        <v>0.85</v>
      </c>
      <c r="I2940" s="157">
        <v>2013</v>
      </c>
      <c r="J2940" s="157" t="s">
        <v>5</v>
      </c>
    </row>
    <row r="2941" spans="1:10">
      <c r="A2941" s="166" t="str">
        <f t="shared" si="217"/>
        <v>Antigua and Barbuda, Governance and institutions</v>
      </c>
      <c r="B2941" s="154" t="str">
        <f t="shared" ref="B2941:D2956" si="221">B2741</f>
        <v>AG</v>
      </c>
      <c r="C2941" s="154" t="str">
        <f t="shared" si="221"/>
        <v>028</v>
      </c>
      <c r="D2941" s="155" t="str">
        <f t="shared" si="221"/>
        <v>Antigua and Barbuda</v>
      </c>
      <c r="E2941" s="154" t="s">
        <v>668</v>
      </c>
      <c r="F2941" s="157">
        <v>156</v>
      </c>
      <c r="G2941" s="157" t="s">
        <v>1312</v>
      </c>
      <c r="H2941" s="162">
        <v>0.83</v>
      </c>
      <c r="I2941" s="157">
        <v>2013</v>
      </c>
      <c r="J2941" s="157" t="s">
        <v>5</v>
      </c>
    </row>
    <row r="2942" spans="1:10">
      <c r="A2942" s="166" t="str">
        <f t="shared" si="217"/>
        <v>Croatia, Governance and institutions</v>
      </c>
      <c r="B2942" s="154" t="str">
        <f t="shared" si="221"/>
        <v>HR</v>
      </c>
      <c r="C2942" s="154" t="str">
        <f t="shared" si="221"/>
        <v>191</v>
      </c>
      <c r="D2942" s="155" t="str">
        <f t="shared" si="221"/>
        <v>Croatia</v>
      </c>
      <c r="E2942" s="154" t="s">
        <v>668</v>
      </c>
      <c r="F2942" s="157">
        <v>136</v>
      </c>
      <c r="G2942" s="157" t="s">
        <v>1312</v>
      </c>
      <c r="H2942" s="162">
        <v>0.39</v>
      </c>
      <c r="I2942" s="157">
        <v>2013</v>
      </c>
      <c r="J2942" s="157" t="s">
        <v>5</v>
      </c>
    </row>
    <row r="2943" spans="1:10">
      <c r="A2943" s="166" t="str">
        <f t="shared" si="217"/>
        <v>Mauritius, Governance and institutions</v>
      </c>
      <c r="B2943" s="154" t="str">
        <f t="shared" si="221"/>
        <v>MU</v>
      </c>
      <c r="C2943" s="154" t="str">
        <f t="shared" si="221"/>
        <v>480</v>
      </c>
      <c r="D2943" s="155" t="str">
        <f t="shared" si="221"/>
        <v>Mauritius</v>
      </c>
      <c r="E2943" s="154" t="s">
        <v>668</v>
      </c>
      <c r="F2943" s="157">
        <v>156</v>
      </c>
      <c r="G2943" s="157" t="s">
        <v>1312</v>
      </c>
      <c r="H2943" s="162">
        <v>0.83</v>
      </c>
      <c r="I2943" s="157">
        <v>2013</v>
      </c>
      <c r="J2943" s="157" t="s">
        <v>5</v>
      </c>
    </row>
    <row r="2944" spans="1:10">
      <c r="A2944" s="166" t="str">
        <f t="shared" si="217"/>
        <v>Thailand, Governance and institutions</v>
      </c>
      <c r="B2944" s="154" t="str">
        <f t="shared" si="221"/>
        <v>TH</v>
      </c>
      <c r="C2944" s="154" t="str">
        <f t="shared" si="221"/>
        <v>764</v>
      </c>
      <c r="D2944" s="155" t="str">
        <f t="shared" si="221"/>
        <v>Thailand</v>
      </c>
      <c r="E2944" s="154" t="s">
        <v>668</v>
      </c>
      <c r="F2944" s="157">
        <v>92</v>
      </c>
      <c r="G2944" s="157" t="s">
        <v>1312</v>
      </c>
      <c r="H2944" s="162">
        <v>-0.27</v>
      </c>
      <c r="I2944" s="157">
        <v>2013</v>
      </c>
      <c r="J2944" s="157" t="s">
        <v>5</v>
      </c>
    </row>
    <row r="2945" spans="1:10">
      <c r="A2945" s="166" t="str">
        <f t="shared" si="217"/>
        <v>Bulgaria, Governance and institutions</v>
      </c>
      <c r="B2945" s="154" t="str">
        <f t="shared" si="221"/>
        <v>BG</v>
      </c>
      <c r="C2945" s="154" t="str">
        <f t="shared" si="221"/>
        <v>100</v>
      </c>
      <c r="D2945" s="155" t="str">
        <f t="shared" si="221"/>
        <v>Bulgaria</v>
      </c>
      <c r="E2945" s="154" t="s">
        <v>668</v>
      </c>
      <c r="F2945" s="157">
        <v>127</v>
      </c>
      <c r="G2945" s="157" t="s">
        <v>1312</v>
      </c>
      <c r="H2945" s="162">
        <v>0.17</v>
      </c>
      <c r="I2945" s="157">
        <v>2013</v>
      </c>
      <c r="J2945" s="157" t="s">
        <v>5</v>
      </c>
    </row>
    <row r="2946" spans="1:10">
      <c r="A2946" s="166" t="str">
        <f t="shared" si="217"/>
        <v>Trinidad and Tobago, Governance and institutions</v>
      </c>
      <c r="B2946" s="154" t="str">
        <f t="shared" si="221"/>
        <v>TT</v>
      </c>
      <c r="C2946" s="154" t="str">
        <f t="shared" si="221"/>
        <v>780</v>
      </c>
      <c r="D2946" s="155" t="str">
        <f t="shared" si="221"/>
        <v>Trinidad and Tobago</v>
      </c>
      <c r="E2946" s="154" t="s">
        <v>668</v>
      </c>
      <c r="F2946" s="157">
        <v>122</v>
      </c>
      <c r="G2946" s="157" t="s">
        <v>1312</v>
      </c>
      <c r="H2946" s="162">
        <v>0.12</v>
      </c>
      <c r="I2946" s="157">
        <v>2013</v>
      </c>
      <c r="J2946" s="157" t="s">
        <v>5</v>
      </c>
    </row>
    <row r="2947" spans="1:10">
      <c r="A2947" s="166" t="str">
        <f t="shared" si="217"/>
        <v>Lithuania, Governance and institutions</v>
      </c>
      <c r="B2947" s="154" t="str">
        <f t="shared" si="221"/>
        <v>LT</v>
      </c>
      <c r="C2947" s="154" t="str">
        <f t="shared" si="221"/>
        <v>440</v>
      </c>
      <c r="D2947" s="155" t="str">
        <f t="shared" si="221"/>
        <v>Lithuania</v>
      </c>
      <c r="E2947" s="154" t="s">
        <v>668</v>
      </c>
      <c r="F2947" s="157">
        <v>155</v>
      </c>
      <c r="G2947" s="157" t="s">
        <v>1312</v>
      </c>
      <c r="H2947" s="162">
        <v>0.78</v>
      </c>
      <c r="I2947" s="157">
        <v>2013</v>
      </c>
      <c r="J2947" s="157" t="s">
        <v>5</v>
      </c>
    </row>
    <row r="2948" spans="1:10">
      <c r="A2948" s="166" t="str">
        <f t="shared" si="217"/>
        <v>Kuwait, Governance and institutions</v>
      </c>
      <c r="B2948" s="154" t="str">
        <f t="shared" si="221"/>
        <v>KW</v>
      </c>
      <c r="C2948" s="154" t="str">
        <f t="shared" si="221"/>
        <v>414</v>
      </c>
      <c r="D2948" s="155" t="str">
        <f t="shared" si="221"/>
        <v>Kuwait</v>
      </c>
      <c r="E2948" s="154" t="s">
        <v>668</v>
      </c>
      <c r="F2948" s="157">
        <v>110</v>
      </c>
      <c r="G2948" s="157" t="s">
        <v>1312</v>
      </c>
      <c r="H2948" s="162">
        <v>-0.06</v>
      </c>
      <c r="I2948" s="157">
        <v>2013</v>
      </c>
      <c r="J2948" s="157" t="s">
        <v>5</v>
      </c>
    </row>
    <row r="2949" spans="1:10">
      <c r="A2949" s="166" t="str">
        <f t="shared" si="217"/>
        <v>Barbados, Governance and institutions</v>
      </c>
      <c r="B2949" s="154" t="str">
        <f t="shared" si="221"/>
        <v>BB</v>
      </c>
      <c r="C2949" s="154" t="str">
        <f t="shared" si="221"/>
        <v>052</v>
      </c>
      <c r="D2949" s="155" t="str">
        <f t="shared" si="221"/>
        <v>Barbados</v>
      </c>
      <c r="E2949" s="154" t="s">
        <v>668</v>
      </c>
      <c r="F2949" s="157">
        <v>173</v>
      </c>
      <c r="G2949" s="157" t="s">
        <v>1312</v>
      </c>
      <c r="H2949" s="162">
        <v>1.1499999999999999</v>
      </c>
      <c r="I2949" s="157">
        <v>2013</v>
      </c>
      <c r="J2949" s="157" t="s">
        <v>5</v>
      </c>
    </row>
    <row r="2950" spans="1:10">
      <c r="A2950" s="166" t="str">
        <f t="shared" ref="A2950:A3013" si="222">D2950&amp;", "&amp;E2950</f>
        <v>Bahamas, Governance and institutions</v>
      </c>
      <c r="B2950" s="154" t="str">
        <f t="shared" si="221"/>
        <v>BS</v>
      </c>
      <c r="C2950" s="154" t="str">
        <f t="shared" si="221"/>
        <v>044</v>
      </c>
      <c r="D2950" s="155" t="str">
        <f t="shared" si="221"/>
        <v>Bahamas</v>
      </c>
      <c r="E2950" s="154" t="s">
        <v>668</v>
      </c>
      <c r="F2950" s="157">
        <v>164</v>
      </c>
      <c r="G2950" s="157" t="s">
        <v>1312</v>
      </c>
      <c r="H2950" s="162">
        <v>0.9</v>
      </c>
      <c r="I2950" s="157">
        <v>2013</v>
      </c>
      <c r="J2950" s="157" t="s">
        <v>5</v>
      </c>
    </row>
    <row r="2951" spans="1:10">
      <c r="A2951" s="166" t="str">
        <f t="shared" si="222"/>
        <v>Costa Rica, Governance and institutions</v>
      </c>
      <c r="B2951" s="154" t="str">
        <f t="shared" si="221"/>
        <v>CR</v>
      </c>
      <c r="C2951" s="154" t="str">
        <f t="shared" si="221"/>
        <v>188</v>
      </c>
      <c r="D2951" s="155" t="str">
        <f t="shared" si="221"/>
        <v>Costa Rica</v>
      </c>
      <c r="E2951" s="154" t="s">
        <v>668</v>
      </c>
      <c r="F2951" s="157">
        <v>142</v>
      </c>
      <c r="G2951" s="157" t="s">
        <v>1312</v>
      </c>
      <c r="H2951" s="162">
        <v>0.63</v>
      </c>
      <c r="I2951" s="157">
        <v>2013</v>
      </c>
      <c r="J2951" s="157" t="s">
        <v>5</v>
      </c>
    </row>
    <row r="2952" spans="1:10">
      <c r="A2952" s="166" t="str">
        <f t="shared" si="222"/>
        <v>Malaysia, Governance and institutions</v>
      </c>
      <c r="B2952" s="154" t="str">
        <f t="shared" si="221"/>
        <v>MY</v>
      </c>
      <c r="C2952" s="154" t="str">
        <f t="shared" si="221"/>
        <v>458</v>
      </c>
      <c r="D2952" s="155" t="str">
        <f t="shared" si="221"/>
        <v>Malaysia</v>
      </c>
      <c r="E2952" s="154" t="s">
        <v>668</v>
      </c>
      <c r="F2952" s="157">
        <v>133</v>
      </c>
      <c r="G2952" s="157" t="s">
        <v>1312</v>
      </c>
      <c r="H2952" s="162">
        <v>0.34</v>
      </c>
      <c r="I2952" s="157">
        <v>2013</v>
      </c>
      <c r="J2952" s="157" t="s">
        <v>5</v>
      </c>
    </row>
    <row r="2953" spans="1:10">
      <c r="A2953" s="166" t="str">
        <f t="shared" si="222"/>
        <v>Brunei Darussalam, Governance and institutions</v>
      </c>
      <c r="B2953" s="154" t="str">
        <f t="shared" si="221"/>
        <v>BN</v>
      </c>
      <c r="C2953" s="154" t="str">
        <f t="shared" si="221"/>
        <v>096</v>
      </c>
      <c r="D2953" s="155" t="str">
        <f t="shared" si="221"/>
        <v>Brunei Darussalam</v>
      </c>
      <c r="E2953" s="154" t="s">
        <v>668</v>
      </c>
      <c r="F2953" s="157">
        <v>143</v>
      </c>
      <c r="G2953" s="157" t="s">
        <v>1312</v>
      </c>
      <c r="H2953" s="162">
        <v>0.64</v>
      </c>
      <c r="I2953" s="157">
        <v>2013</v>
      </c>
      <c r="J2953" s="157" t="s">
        <v>5</v>
      </c>
    </row>
    <row r="2954" spans="1:10">
      <c r="A2954" s="166" t="str">
        <f t="shared" si="222"/>
        <v>Latvia, Governance and institutions</v>
      </c>
      <c r="B2954" s="154" t="str">
        <f t="shared" si="221"/>
        <v>LV</v>
      </c>
      <c r="C2954" s="154" t="str">
        <f t="shared" si="221"/>
        <v>428</v>
      </c>
      <c r="D2954" s="155" t="str">
        <f t="shared" si="221"/>
        <v>Latvia</v>
      </c>
      <c r="E2954" s="154" t="s">
        <v>668</v>
      </c>
      <c r="F2954" s="157">
        <v>145</v>
      </c>
      <c r="G2954" s="157" t="s">
        <v>1312</v>
      </c>
      <c r="H2954" s="162">
        <v>0.65</v>
      </c>
      <c r="I2954" s="157">
        <v>2013</v>
      </c>
      <c r="J2954" s="157" t="s">
        <v>5</v>
      </c>
    </row>
    <row r="2955" spans="1:10">
      <c r="A2955" s="166" t="str">
        <f t="shared" si="222"/>
        <v>Estonia, Governance and institutions</v>
      </c>
      <c r="B2955" s="154" t="str">
        <f t="shared" si="221"/>
        <v>EE</v>
      </c>
      <c r="C2955" s="154" t="str">
        <f t="shared" si="221"/>
        <v>233</v>
      </c>
      <c r="D2955" s="155" t="str">
        <f t="shared" si="221"/>
        <v>Estonia</v>
      </c>
      <c r="E2955" s="154" t="s">
        <v>668</v>
      </c>
      <c r="F2955" s="157">
        <v>169</v>
      </c>
      <c r="G2955" s="157" t="s">
        <v>1312</v>
      </c>
      <c r="H2955" s="162">
        <v>1.03</v>
      </c>
      <c r="I2955" s="157">
        <v>2013</v>
      </c>
      <c r="J2955" s="157" t="s">
        <v>5</v>
      </c>
    </row>
    <row r="2956" spans="1:10">
      <c r="A2956" s="166" t="str">
        <f t="shared" si="222"/>
        <v>Hungary, Governance and institutions</v>
      </c>
      <c r="B2956" s="154" t="str">
        <f t="shared" si="221"/>
        <v>HU</v>
      </c>
      <c r="C2956" s="154" t="str">
        <f t="shared" si="221"/>
        <v>348</v>
      </c>
      <c r="D2956" s="155" t="str">
        <f t="shared" si="221"/>
        <v>Hungary</v>
      </c>
      <c r="E2956" s="154" t="s">
        <v>668</v>
      </c>
      <c r="F2956" s="157">
        <v>143</v>
      </c>
      <c r="G2956" s="157" t="s">
        <v>1312</v>
      </c>
      <c r="H2956" s="162">
        <v>0.64</v>
      </c>
      <c r="I2956" s="157">
        <v>2013</v>
      </c>
      <c r="J2956" s="157" t="s">
        <v>5</v>
      </c>
    </row>
    <row r="2957" spans="1:10">
      <c r="A2957" s="166" t="str">
        <f t="shared" si="222"/>
        <v>Qatar, Governance and institutions</v>
      </c>
      <c r="B2957" s="154" t="str">
        <f t="shared" ref="B2957:D2972" si="223">B2757</f>
        <v>QA</v>
      </c>
      <c r="C2957" s="154" t="str">
        <f t="shared" si="223"/>
        <v>634</v>
      </c>
      <c r="D2957" s="155" t="str">
        <f t="shared" si="223"/>
        <v>Qatar</v>
      </c>
      <c r="E2957" s="154" t="s">
        <v>668</v>
      </c>
      <c r="F2957" s="157">
        <v>149</v>
      </c>
      <c r="G2957" s="157" t="s">
        <v>1312</v>
      </c>
      <c r="H2957" s="162">
        <v>0.73</v>
      </c>
      <c r="I2957" s="157">
        <v>2013</v>
      </c>
      <c r="J2957" s="157" t="s">
        <v>5</v>
      </c>
    </row>
    <row r="2958" spans="1:10">
      <c r="A2958" s="166" t="str">
        <f t="shared" si="222"/>
        <v>Greece, Governance and institutions</v>
      </c>
      <c r="B2958" s="154" t="str">
        <f t="shared" si="223"/>
        <v>GR</v>
      </c>
      <c r="C2958" s="154" t="str">
        <f t="shared" si="223"/>
        <v>300</v>
      </c>
      <c r="D2958" s="155" t="str">
        <f t="shared" si="223"/>
        <v>Greece</v>
      </c>
      <c r="E2958" s="154" t="s">
        <v>668</v>
      </c>
      <c r="F2958" s="157">
        <v>131</v>
      </c>
      <c r="G2958" s="157" t="s">
        <v>1312</v>
      </c>
      <c r="H2958" s="162">
        <v>0.23</v>
      </c>
      <c r="I2958" s="157">
        <v>2013</v>
      </c>
      <c r="J2958" s="157" t="s">
        <v>5</v>
      </c>
    </row>
    <row r="2959" spans="1:10">
      <c r="A2959" s="166" t="str">
        <f t="shared" si="222"/>
        <v>United Arab Emirates, Governance and institutions</v>
      </c>
      <c r="B2959" s="154" t="str">
        <f t="shared" si="223"/>
        <v>AE</v>
      </c>
      <c r="C2959" s="154" t="str">
        <f t="shared" si="223"/>
        <v>784</v>
      </c>
      <c r="D2959" s="155" t="str">
        <f t="shared" si="223"/>
        <v>United Arab Emirates</v>
      </c>
      <c r="E2959" s="154" t="s">
        <v>668</v>
      </c>
      <c r="F2959" s="157">
        <v>140</v>
      </c>
      <c r="G2959" s="157" t="s">
        <v>1312</v>
      </c>
      <c r="H2959" s="162">
        <v>0.56999999999999995</v>
      </c>
      <c r="I2959" s="157">
        <v>2013</v>
      </c>
      <c r="J2959" s="157" t="s">
        <v>5</v>
      </c>
    </row>
    <row r="2960" spans="1:10">
      <c r="A2960" s="166" t="str">
        <f t="shared" si="222"/>
        <v>Uruguay, Governance and institutions</v>
      </c>
      <c r="B2960" s="154" t="str">
        <f t="shared" si="223"/>
        <v>UY</v>
      </c>
      <c r="C2960" s="154" t="str">
        <f t="shared" si="223"/>
        <v>858</v>
      </c>
      <c r="D2960" s="155" t="str">
        <f t="shared" si="223"/>
        <v>Uruguay</v>
      </c>
      <c r="E2960" s="154" t="s">
        <v>668</v>
      </c>
      <c r="F2960" s="157">
        <v>152</v>
      </c>
      <c r="G2960" s="157" t="s">
        <v>1312</v>
      </c>
      <c r="H2960" s="162">
        <v>0.74</v>
      </c>
      <c r="I2960" s="157">
        <v>2013</v>
      </c>
      <c r="J2960" s="157" t="s">
        <v>5</v>
      </c>
    </row>
    <row r="2961" spans="1:10">
      <c r="A2961" s="166" t="str">
        <f t="shared" si="222"/>
        <v>Aruba, Governance and institutions</v>
      </c>
      <c r="B2961" s="154" t="str">
        <f t="shared" si="223"/>
        <v>AW</v>
      </c>
      <c r="C2961" s="154" t="str">
        <f t="shared" si="223"/>
        <v>533</v>
      </c>
      <c r="D2961" s="155" t="str">
        <f t="shared" si="223"/>
        <v>Aruba</v>
      </c>
      <c r="E2961" s="154" t="s">
        <v>668</v>
      </c>
      <c r="F2961" s="157">
        <v>179</v>
      </c>
      <c r="G2961" s="157" t="s">
        <v>1312</v>
      </c>
      <c r="H2961" s="162">
        <v>1.27</v>
      </c>
      <c r="I2961" s="157">
        <v>2013</v>
      </c>
      <c r="J2961" s="157" t="s">
        <v>5</v>
      </c>
    </row>
    <row r="2962" spans="1:10">
      <c r="A2962" s="166" t="str">
        <f t="shared" si="222"/>
        <v>Slovakia, Governance and institutions</v>
      </c>
      <c r="B2962" s="154" t="str">
        <f t="shared" si="223"/>
        <v>SK</v>
      </c>
      <c r="C2962" s="154" t="str">
        <f t="shared" si="223"/>
        <v>703</v>
      </c>
      <c r="D2962" s="155" t="str">
        <f t="shared" si="223"/>
        <v>Slovakia</v>
      </c>
      <c r="E2962" s="154" t="s">
        <v>668</v>
      </c>
      <c r="F2962" s="157">
        <v>149</v>
      </c>
      <c r="G2962" s="157" t="s">
        <v>1312</v>
      </c>
      <c r="H2962" s="162">
        <v>0.73</v>
      </c>
      <c r="I2962" s="157">
        <v>2013</v>
      </c>
      <c r="J2962" s="157" t="s">
        <v>5</v>
      </c>
    </row>
    <row r="2963" spans="1:10">
      <c r="A2963" s="166" t="str">
        <f t="shared" si="222"/>
        <v>Poland, Governance and institutions</v>
      </c>
      <c r="B2963" s="154" t="str">
        <f t="shared" si="223"/>
        <v>PL</v>
      </c>
      <c r="C2963" s="154" t="str">
        <f t="shared" si="223"/>
        <v>616</v>
      </c>
      <c r="D2963" s="155" t="str">
        <f t="shared" si="223"/>
        <v>Poland</v>
      </c>
      <c r="E2963" s="154" t="s">
        <v>668</v>
      </c>
      <c r="F2963" s="157">
        <v>158</v>
      </c>
      <c r="G2963" s="157" t="s">
        <v>1312</v>
      </c>
      <c r="H2963" s="162">
        <v>0.84</v>
      </c>
      <c r="I2963" s="157">
        <v>2013</v>
      </c>
      <c r="J2963" s="157" t="s">
        <v>5</v>
      </c>
    </row>
    <row r="2964" spans="1:10">
      <c r="A2964" s="166" t="str">
        <f t="shared" si="222"/>
        <v>French Polynesia, Governance and institutions</v>
      </c>
      <c r="B2964" s="154" t="str">
        <f t="shared" si="223"/>
        <v>PF</v>
      </c>
      <c r="C2964" s="154" t="str">
        <f t="shared" si="223"/>
        <v>258</v>
      </c>
      <c r="D2964" s="155" t="str">
        <f t="shared" si="223"/>
        <v>French Polynesia</v>
      </c>
      <c r="E2964" s="154" t="s">
        <v>668</v>
      </c>
      <c r="F2964" s="157">
        <v>154</v>
      </c>
      <c r="G2964" s="157" t="s">
        <v>1312</v>
      </c>
      <c r="H2964" s="162">
        <v>0.75</v>
      </c>
      <c r="I2964" s="157">
        <v>2013</v>
      </c>
      <c r="J2964" s="157" t="s">
        <v>6</v>
      </c>
    </row>
    <row r="2965" spans="1:10">
      <c r="A2965" s="166" t="str">
        <f t="shared" si="222"/>
        <v>Malta, Governance and institutions</v>
      </c>
      <c r="B2965" s="154" t="str">
        <f t="shared" si="223"/>
        <v>MT</v>
      </c>
      <c r="C2965" s="154" t="str">
        <f t="shared" si="223"/>
        <v>470</v>
      </c>
      <c r="D2965" s="155" t="str">
        <f t="shared" si="223"/>
        <v>Malta</v>
      </c>
      <c r="E2965" s="154" t="s">
        <v>668</v>
      </c>
      <c r="F2965" s="157">
        <v>174</v>
      </c>
      <c r="G2965" s="157" t="s">
        <v>1312</v>
      </c>
      <c r="H2965" s="162">
        <v>1.17</v>
      </c>
      <c r="I2965" s="157">
        <v>2013</v>
      </c>
      <c r="J2965" s="157" t="s">
        <v>5</v>
      </c>
    </row>
    <row r="2966" spans="1:10">
      <c r="A2966" s="166" t="str">
        <f t="shared" si="222"/>
        <v>Chile, Governance and institutions</v>
      </c>
      <c r="B2966" s="154" t="str">
        <f t="shared" si="223"/>
        <v>CL</v>
      </c>
      <c r="C2966" s="154" t="str">
        <f t="shared" si="223"/>
        <v>152</v>
      </c>
      <c r="D2966" s="155" t="str">
        <f t="shared" si="223"/>
        <v>Chile</v>
      </c>
      <c r="E2966" s="154" t="s">
        <v>668</v>
      </c>
      <c r="F2966" s="157">
        <v>176</v>
      </c>
      <c r="G2966" s="157" t="s">
        <v>1312</v>
      </c>
      <c r="H2966" s="162">
        <v>1.19</v>
      </c>
      <c r="I2966" s="157">
        <v>2013</v>
      </c>
      <c r="J2966" s="157" t="s">
        <v>5</v>
      </c>
    </row>
    <row r="2967" spans="1:10">
      <c r="A2967" s="166" t="str">
        <f t="shared" si="222"/>
        <v>Spain, Governance and institutions</v>
      </c>
      <c r="B2967" s="154" t="str">
        <f t="shared" si="223"/>
        <v>ES</v>
      </c>
      <c r="C2967" s="154" t="str">
        <f t="shared" si="223"/>
        <v>724</v>
      </c>
      <c r="D2967" s="155" t="str">
        <f t="shared" si="223"/>
        <v>Spain</v>
      </c>
      <c r="E2967" s="154" t="s">
        <v>668</v>
      </c>
      <c r="F2967" s="157">
        <v>161</v>
      </c>
      <c r="G2967" s="157" t="s">
        <v>1312</v>
      </c>
      <c r="H2967" s="162">
        <v>0.86</v>
      </c>
      <c r="I2967" s="157">
        <v>2013</v>
      </c>
      <c r="J2967" s="157" t="s">
        <v>5</v>
      </c>
    </row>
    <row r="2968" spans="1:10">
      <c r="A2968" s="166" t="str">
        <f t="shared" si="222"/>
        <v>Portugal, Governance and institutions</v>
      </c>
      <c r="B2968" s="154" t="str">
        <f t="shared" si="223"/>
        <v>PT</v>
      </c>
      <c r="C2968" s="154" t="str">
        <f t="shared" si="223"/>
        <v>620</v>
      </c>
      <c r="D2968" s="155" t="str">
        <f t="shared" si="223"/>
        <v>Portugal</v>
      </c>
      <c r="E2968" s="154" t="s">
        <v>668</v>
      </c>
      <c r="F2968" s="157">
        <v>166</v>
      </c>
      <c r="G2968" s="157" t="s">
        <v>1312</v>
      </c>
      <c r="H2968" s="162">
        <v>0.93</v>
      </c>
      <c r="I2968" s="157">
        <v>2013</v>
      </c>
      <c r="J2968" s="157" t="s">
        <v>5</v>
      </c>
    </row>
    <row r="2969" spans="1:10">
      <c r="A2969" s="166" t="str">
        <f t="shared" si="222"/>
        <v>Turks and Caicos Islands, Governance and institutions</v>
      </c>
      <c r="B2969" s="154" t="str">
        <f t="shared" si="223"/>
        <v>TC</v>
      </c>
      <c r="C2969" s="154" t="str">
        <f t="shared" si="223"/>
        <v>796</v>
      </c>
      <c r="D2969" s="155" t="str">
        <f t="shared" si="223"/>
        <v>Turks and Caicos Islands</v>
      </c>
      <c r="E2969" s="154" t="s">
        <v>668</v>
      </c>
      <c r="F2969" s="157">
        <v>166</v>
      </c>
      <c r="G2969" s="157" t="s">
        <v>1312</v>
      </c>
      <c r="H2969" s="162">
        <v>0.93</v>
      </c>
      <c r="I2969" s="157">
        <v>2013</v>
      </c>
      <c r="J2969" s="157" t="s">
        <v>6</v>
      </c>
    </row>
    <row r="2970" spans="1:10">
      <c r="A2970" s="166" t="str">
        <f t="shared" si="222"/>
        <v>Puerto Rico, Governance and institutions</v>
      </c>
      <c r="B2970" s="154" t="str">
        <f t="shared" si="223"/>
        <v>PR</v>
      </c>
      <c r="C2970" s="154" t="str">
        <f t="shared" si="223"/>
        <v>630</v>
      </c>
      <c r="D2970" s="155" t="str">
        <f t="shared" si="223"/>
        <v>Puerto Rico</v>
      </c>
      <c r="E2970" s="154" t="s">
        <v>668</v>
      </c>
      <c r="F2970" s="157">
        <v>146</v>
      </c>
      <c r="G2970" s="157" t="s">
        <v>1312</v>
      </c>
      <c r="H2970" s="162">
        <v>0.67</v>
      </c>
      <c r="I2970" s="157">
        <v>2013</v>
      </c>
      <c r="J2970" s="157" t="s">
        <v>5</v>
      </c>
    </row>
    <row r="2971" spans="1:10">
      <c r="A2971" s="166" t="str">
        <f t="shared" si="222"/>
        <v>Czech Republic, Governance and institutions</v>
      </c>
      <c r="B2971" s="154" t="str">
        <f t="shared" si="223"/>
        <v>CZ</v>
      </c>
      <c r="C2971" s="154" t="str">
        <f t="shared" si="223"/>
        <v>203</v>
      </c>
      <c r="D2971" s="155" t="str">
        <f t="shared" si="223"/>
        <v>Czech Republic</v>
      </c>
      <c r="E2971" s="154" t="s">
        <v>668</v>
      </c>
      <c r="F2971" s="157">
        <v>161</v>
      </c>
      <c r="G2971" s="157" t="s">
        <v>1312</v>
      </c>
      <c r="H2971" s="162">
        <v>0.86</v>
      </c>
      <c r="I2971" s="157">
        <v>2013</v>
      </c>
      <c r="J2971" s="157" t="s">
        <v>5</v>
      </c>
    </row>
    <row r="2972" spans="1:10">
      <c r="A2972" s="166" t="str">
        <f t="shared" si="222"/>
        <v>Singapore, Governance and institutions</v>
      </c>
      <c r="B2972" s="154" t="str">
        <f t="shared" si="223"/>
        <v>SG</v>
      </c>
      <c r="C2972" s="154" t="str">
        <f t="shared" si="223"/>
        <v>702</v>
      </c>
      <c r="D2972" s="155" t="str">
        <f t="shared" si="223"/>
        <v>Singapore</v>
      </c>
      <c r="E2972" s="154" t="s">
        <v>668</v>
      </c>
      <c r="F2972" s="157">
        <v>188</v>
      </c>
      <c r="G2972" s="157" t="s">
        <v>1312</v>
      </c>
      <c r="H2972" s="162">
        <v>1.58</v>
      </c>
      <c r="I2972" s="157">
        <v>2013</v>
      </c>
      <c r="J2972" s="157" t="s">
        <v>5</v>
      </c>
    </row>
    <row r="2973" spans="1:10">
      <c r="A2973" s="166" t="str">
        <f t="shared" si="222"/>
        <v>Israel, Governance and institutions</v>
      </c>
      <c r="B2973" s="154" t="str">
        <f t="shared" ref="B2973:D2988" si="224">B2773</f>
        <v>IL</v>
      </c>
      <c r="C2973" s="154" t="str">
        <f t="shared" si="224"/>
        <v>376</v>
      </c>
      <c r="D2973" s="155" t="str">
        <f t="shared" si="224"/>
        <v>Israel</v>
      </c>
      <c r="E2973" s="154" t="s">
        <v>668</v>
      </c>
      <c r="F2973" s="157">
        <v>141</v>
      </c>
      <c r="G2973" s="157" t="s">
        <v>1312</v>
      </c>
      <c r="H2973" s="162">
        <v>0.62</v>
      </c>
      <c r="I2973" s="157">
        <v>2013</v>
      </c>
      <c r="J2973" s="157" t="s">
        <v>5</v>
      </c>
    </row>
    <row r="2974" spans="1:10">
      <c r="A2974" s="166" t="str">
        <f t="shared" si="222"/>
        <v>Greenland, Governance and institutions</v>
      </c>
      <c r="B2974" s="154" t="str">
        <f t="shared" si="224"/>
        <v>GL</v>
      </c>
      <c r="C2974" s="154" t="str">
        <f t="shared" si="224"/>
        <v>304</v>
      </c>
      <c r="D2974" s="155" t="str">
        <f t="shared" si="224"/>
        <v>Greenland</v>
      </c>
      <c r="E2974" s="154" t="s">
        <v>668</v>
      </c>
      <c r="F2974" s="157">
        <v>182</v>
      </c>
      <c r="G2974" s="157" t="s">
        <v>1312</v>
      </c>
      <c r="H2974" s="162">
        <v>1.41</v>
      </c>
      <c r="I2974" s="157">
        <v>2013</v>
      </c>
      <c r="J2974" s="157" t="s">
        <v>5</v>
      </c>
    </row>
    <row r="2975" spans="1:10">
      <c r="A2975" s="166" t="str">
        <f t="shared" si="222"/>
        <v>New Caledonia, Governance and institutions</v>
      </c>
      <c r="B2975" s="154" t="str">
        <f t="shared" si="224"/>
        <v>NC</v>
      </c>
      <c r="C2975" s="154" t="str">
        <f t="shared" si="224"/>
        <v>540</v>
      </c>
      <c r="D2975" s="155" t="str">
        <f t="shared" si="224"/>
        <v>New Caledonia</v>
      </c>
      <c r="E2975" s="154" t="s">
        <v>668</v>
      </c>
      <c r="F2975" s="157">
        <v>165</v>
      </c>
      <c r="G2975" s="157" t="s">
        <v>1312</v>
      </c>
      <c r="H2975" s="162">
        <v>0.92</v>
      </c>
      <c r="I2975" s="157">
        <v>2013</v>
      </c>
      <c r="J2975" s="157" t="s">
        <v>6</v>
      </c>
    </row>
    <row r="2976" spans="1:10">
      <c r="A2976" s="166" t="str">
        <f t="shared" si="222"/>
        <v>San Marino, Governance and institutions</v>
      </c>
      <c r="B2976" s="154" t="str">
        <f t="shared" si="224"/>
        <v>SM</v>
      </c>
      <c r="C2976" s="154" t="str">
        <f t="shared" si="224"/>
        <v>674</v>
      </c>
      <c r="D2976" s="155" t="str">
        <f t="shared" si="224"/>
        <v>San Marino</v>
      </c>
      <c r="E2976" s="154" t="s">
        <v>668</v>
      </c>
      <c r="F2976" s="157">
        <v>170</v>
      </c>
      <c r="G2976" s="157" t="s">
        <v>1312</v>
      </c>
      <c r="H2976" s="162">
        <v>1.06</v>
      </c>
      <c r="I2976" s="157">
        <v>2013</v>
      </c>
      <c r="J2976" s="157" t="s">
        <v>6</v>
      </c>
    </row>
    <row r="2977" spans="1:10">
      <c r="A2977" s="166" t="str">
        <f t="shared" si="222"/>
        <v>Cyprus, Governance and institutions</v>
      </c>
      <c r="B2977" s="154" t="str">
        <f t="shared" si="224"/>
        <v>CY</v>
      </c>
      <c r="C2977" s="154" t="str">
        <f t="shared" si="224"/>
        <v>196</v>
      </c>
      <c r="D2977" s="155" t="str">
        <f t="shared" si="224"/>
        <v>Cyprus</v>
      </c>
      <c r="E2977" s="154" t="s">
        <v>668</v>
      </c>
      <c r="F2977" s="157">
        <v>171</v>
      </c>
      <c r="G2977" s="157" t="s">
        <v>1312</v>
      </c>
      <c r="H2977" s="162">
        <v>1.07</v>
      </c>
      <c r="I2977" s="157">
        <v>2013</v>
      </c>
      <c r="J2977" s="157" t="s">
        <v>5</v>
      </c>
    </row>
    <row r="2978" spans="1:10">
      <c r="A2978" s="166" t="str">
        <f t="shared" si="222"/>
        <v>Italy, Governance and institutions</v>
      </c>
      <c r="B2978" s="154" t="str">
        <f t="shared" si="224"/>
        <v>IT</v>
      </c>
      <c r="C2978" s="154" t="str">
        <f t="shared" si="224"/>
        <v>380</v>
      </c>
      <c r="D2978" s="155" t="str">
        <f t="shared" si="224"/>
        <v>Italy</v>
      </c>
      <c r="E2978" s="154" t="s">
        <v>668</v>
      </c>
      <c r="F2978" s="157">
        <v>138</v>
      </c>
      <c r="G2978" s="157" t="s">
        <v>1312</v>
      </c>
      <c r="H2978" s="162">
        <v>0.48</v>
      </c>
      <c r="I2978" s="157">
        <v>2013</v>
      </c>
      <c r="J2978" s="157" t="s">
        <v>5</v>
      </c>
    </row>
    <row r="2979" spans="1:10">
      <c r="A2979" s="166" t="str">
        <f t="shared" si="222"/>
        <v>Andorra, Governance and institutions</v>
      </c>
      <c r="B2979" s="154" t="str">
        <f t="shared" si="224"/>
        <v>AD</v>
      </c>
      <c r="C2979" s="154" t="str">
        <f t="shared" si="224"/>
        <v>020</v>
      </c>
      <c r="D2979" s="155" t="str">
        <f t="shared" si="224"/>
        <v>Andorra</v>
      </c>
      <c r="E2979" s="154" t="s">
        <v>668</v>
      </c>
      <c r="F2979" s="157">
        <v>183</v>
      </c>
      <c r="G2979" s="157" t="s">
        <v>1312</v>
      </c>
      <c r="H2979" s="162">
        <v>1.42</v>
      </c>
      <c r="I2979" s="157">
        <v>2013</v>
      </c>
      <c r="J2979" s="157" t="s">
        <v>5</v>
      </c>
    </row>
    <row r="2980" spans="1:10">
      <c r="A2980" s="166" t="str">
        <f t="shared" si="222"/>
        <v>Slovenia, Governance and institutions</v>
      </c>
      <c r="B2980" s="154" t="str">
        <f t="shared" si="224"/>
        <v>SI</v>
      </c>
      <c r="C2980" s="154" t="str">
        <f t="shared" si="224"/>
        <v>705</v>
      </c>
      <c r="D2980" s="155" t="str">
        <f t="shared" si="224"/>
        <v>Slovenia</v>
      </c>
      <c r="E2980" s="154" t="s">
        <v>668</v>
      </c>
      <c r="F2980" s="157">
        <v>163</v>
      </c>
      <c r="G2980" s="157" t="s">
        <v>1312</v>
      </c>
      <c r="H2980" s="162">
        <v>0.89</v>
      </c>
      <c r="I2980" s="157">
        <v>2013</v>
      </c>
      <c r="J2980" s="157" t="s">
        <v>5</v>
      </c>
    </row>
    <row r="2981" spans="1:10">
      <c r="A2981" s="166" t="str">
        <f t="shared" si="222"/>
        <v>Republic of Korea, Governance and institutions</v>
      </c>
      <c r="B2981" s="154" t="str">
        <f t="shared" si="224"/>
        <v>KR</v>
      </c>
      <c r="C2981" s="154" t="str">
        <f t="shared" si="224"/>
        <v>410</v>
      </c>
      <c r="D2981" s="155" t="str">
        <f t="shared" si="224"/>
        <v>Republic of Korea</v>
      </c>
      <c r="E2981" s="154" t="s">
        <v>668</v>
      </c>
      <c r="F2981" s="157">
        <v>149</v>
      </c>
      <c r="G2981" s="157" t="s">
        <v>1312</v>
      </c>
      <c r="H2981" s="162">
        <v>0.73</v>
      </c>
      <c r="I2981" s="157">
        <v>2013</v>
      </c>
      <c r="J2981" s="157" t="s">
        <v>5</v>
      </c>
    </row>
    <row r="2982" spans="1:10">
      <c r="A2982" s="166" t="str">
        <f t="shared" si="222"/>
        <v>France, Governance and institutions</v>
      </c>
      <c r="B2982" s="154" t="str">
        <f t="shared" si="224"/>
        <v>FR</v>
      </c>
      <c r="C2982" s="154" t="str">
        <f t="shared" si="224"/>
        <v>250</v>
      </c>
      <c r="D2982" s="155" t="str">
        <f t="shared" si="224"/>
        <v>France</v>
      </c>
      <c r="E2982" s="154" t="s">
        <v>668</v>
      </c>
      <c r="F2982" s="157">
        <v>175</v>
      </c>
      <c r="G2982" s="157" t="s">
        <v>1312</v>
      </c>
      <c r="H2982" s="162">
        <v>1.18</v>
      </c>
      <c r="I2982" s="157">
        <v>2013</v>
      </c>
      <c r="J2982" s="157" t="s">
        <v>5</v>
      </c>
    </row>
    <row r="2983" spans="1:10">
      <c r="A2983" s="166" t="str">
        <f t="shared" si="222"/>
        <v>Cayman Islands, Governance and institutions</v>
      </c>
      <c r="B2983" s="154" t="str">
        <f t="shared" si="224"/>
        <v>KY</v>
      </c>
      <c r="C2983" s="154" t="str">
        <f t="shared" si="224"/>
        <v>136</v>
      </c>
      <c r="D2983" s="155" t="str">
        <f t="shared" si="224"/>
        <v>Cayman Islands</v>
      </c>
      <c r="E2983" s="154" t="s">
        <v>668</v>
      </c>
      <c r="F2983" s="157">
        <v>168</v>
      </c>
      <c r="G2983" s="157" t="s">
        <v>1312</v>
      </c>
      <c r="H2983" s="162">
        <v>1.02</v>
      </c>
      <c r="I2983" s="157">
        <v>2013</v>
      </c>
      <c r="J2983" s="157" t="s">
        <v>5</v>
      </c>
    </row>
    <row r="2984" spans="1:10">
      <c r="A2984" s="166" t="str">
        <f t="shared" si="222"/>
        <v>Belgium, Governance and institutions</v>
      </c>
      <c r="B2984" s="154" t="str">
        <f t="shared" si="224"/>
        <v>BE</v>
      </c>
      <c r="C2984" s="154" t="str">
        <f t="shared" si="224"/>
        <v>056</v>
      </c>
      <c r="D2984" s="155" t="str">
        <f t="shared" si="224"/>
        <v>Belgium</v>
      </c>
      <c r="E2984" s="154" t="s">
        <v>668</v>
      </c>
      <c r="F2984" s="157">
        <v>180</v>
      </c>
      <c r="G2984" s="157" t="s">
        <v>1312</v>
      </c>
      <c r="H2984" s="162">
        <v>1.33</v>
      </c>
      <c r="I2984" s="157">
        <v>2013</v>
      </c>
      <c r="J2984" s="157" t="s">
        <v>5</v>
      </c>
    </row>
    <row r="2985" spans="1:10">
      <c r="A2985" s="166" t="str">
        <f t="shared" si="222"/>
        <v>United Kingdom of Great Britain and Northern Ireland, Governance and institutions</v>
      </c>
      <c r="B2985" s="154" t="str">
        <f t="shared" si="224"/>
        <v>GB</v>
      </c>
      <c r="C2985" s="154" t="str">
        <f t="shared" si="224"/>
        <v>826</v>
      </c>
      <c r="D2985" s="155" t="str">
        <f t="shared" si="224"/>
        <v>United Kingdom of Great Britain and Northern Ireland</v>
      </c>
      <c r="E2985" s="154" t="s">
        <v>668</v>
      </c>
      <c r="F2985" s="157">
        <v>181</v>
      </c>
      <c r="G2985" s="157" t="s">
        <v>1312</v>
      </c>
      <c r="H2985" s="162">
        <v>1.37</v>
      </c>
      <c r="I2985" s="157">
        <v>2013</v>
      </c>
      <c r="J2985" s="157" t="s">
        <v>5</v>
      </c>
    </row>
    <row r="2986" spans="1:10">
      <c r="A2986" s="166" t="str">
        <f t="shared" si="222"/>
        <v>Luxembourg, Governance and institutions</v>
      </c>
      <c r="B2986" s="154" t="str">
        <f t="shared" si="224"/>
        <v>LU</v>
      </c>
      <c r="C2986" s="154" t="str">
        <f t="shared" si="224"/>
        <v>442</v>
      </c>
      <c r="D2986" s="155" t="str">
        <f t="shared" si="224"/>
        <v>Luxembourg</v>
      </c>
      <c r="E2986" s="154" t="s">
        <v>668</v>
      </c>
      <c r="F2986" s="157">
        <v>193</v>
      </c>
      <c r="G2986" s="157" t="s">
        <v>1312</v>
      </c>
      <c r="H2986" s="162">
        <v>1.71</v>
      </c>
      <c r="I2986" s="157">
        <v>2013</v>
      </c>
      <c r="J2986" s="157" t="s">
        <v>5</v>
      </c>
    </row>
    <row r="2987" spans="1:10">
      <c r="A2987" s="166" t="str">
        <f t="shared" si="222"/>
        <v>Japan, Governance and institutions</v>
      </c>
      <c r="B2987" s="154" t="str">
        <f t="shared" si="224"/>
        <v>JP</v>
      </c>
      <c r="C2987" s="154" t="str">
        <f t="shared" si="224"/>
        <v>392</v>
      </c>
      <c r="D2987" s="155" t="str">
        <f t="shared" si="224"/>
        <v>Japan</v>
      </c>
      <c r="E2987" s="154" t="s">
        <v>668</v>
      </c>
      <c r="F2987" s="157">
        <v>177</v>
      </c>
      <c r="G2987" s="157" t="s">
        <v>1312</v>
      </c>
      <c r="H2987" s="162">
        <v>1.25</v>
      </c>
      <c r="I2987" s="157">
        <v>2013</v>
      </c>
      <c r="J2987" s="157" t="s">
        <v>5</v>
      </c>
    </row>
    <row r="2988" spans="1:10">
      <c r="A2988" s="166" t="str">
        <f t="shared" si="222"/>
        <v>Iceland, Governance and institutions</v>
      </c>
      <c r="B2988" s="154" t="str">
        <f t="shared" si="224"/>
        <v>IS</v>
      </c>
      <c r="C2988" s="154" t="str">
        <f t="shared" si="224"/>
        <v>352</v>
      </c>
      <c r="D2988" s="155" t="str">
        <f t="shared" si="224"/>
        <v>Iceland</v>
      </c>
      <c r="E2988" s="154" t="s">
        <v>668</v>
      </c>
      <c r="F2988" s="157">
        <v>186</v>
      </c>
      <c r="G2988" s="157" t="s">
        <v>1312</v>
      </c>
      <c r="H2988" s="162">
        <v>1.46</v>
      </c>
      <c r="I2988" s="157">
        <v>2013</v>
      </c>
      <c r="J2988" s="157" t="s">
        <v>5</v>
      </c>
    </row>
    <row r="2989" spans="1:10">
      <c r="A2989" s="166" t="str">
        <f t="shared" si="222"/>
        <v>Finland, Governance and institutions</v>
      </c>
      <c r="B2989" s="154" t="str">
        <f t="shared" ref="B2989:D3004" si="225">B2789</f>
        <v>FI</v>
      </c>
      <c r="C2989" s="154" t="str">
        <f t="shared" si="225"/>
        <v>246</v>
      </c>
      <c r="D2989" s="155" t="str">
        <f t="shared" si="225"/>
        <v>Finland</v>
      </c>
      <c r="E2989" s="154" t="s">
        <v>668</v>
      </c>
      <c r="F2989" s="157">
        <v>200</v>
      </c>
      <c r="G2989" s="157" t="s">
        <v>1312</v>
      </c>
      <c r="H2989" s="162">
        <v>1.87</v>
      </c>
      <c r="I2989" s="157">
        <v>2013</v>
      </c>
      <c r="J2989" s="157" t="s">
        <v>5</v>
      </c>
    </row>
    <row r="2990" spans="1:10">
      <c r="A2990" s="166" t="str">
        <f t="shared" si="222"/>
        <v>Liechtenstein, Governance and institutions</v>
      </c>
      <c r="B2990" s="154" t="str">
        <f t="shared" si="225"/>
        <v>LI</v>
      </c>
      <c r="C2990" s="154" t="str">
        <f t="shared" si="225"/>
        <v>438</v>
      </c>
      <c r="D2990" s="155" t="str">
        <f t="shared" si="225"/>
        <v>Liechtenstein</v>
      </c>
      <c r="E2990" s="154" t="s">
        <v>668</v>
      </c>
      <c r="F2990" s="157">
        <v>189</v>
      </c>
      <c r="G2990" s="157" t="s">
        <v>1312</v>
      </c>
      <c r="H2990" s="162">
        <v>1.6</v>
      </c>
      <c r="I2990" s="157">
        <v>2013</v>
      </c>
      <c r="J2990" s="157" t="s">
        <v>5</v>
      </c>
    </row>
    <row r="2991" spans="1:10">
      <c r="A2991" s="166" t="str">
        <f t="shared" si="222"/>
        <v>Ireland, Governance and institutions</v>
      </c>
      <c r="B2991" s="154" t="str">
        <f t="shared" si="225"/>
        <v>IE</v>
      </c>
      <c r="C2991" s="154" t="str">
        <f t="shared" si="225"/>
        <v>372</v>
      </c>
      <c r="D2991" s="155" t="str">
        <f t="shared" si="225"/>
        <v>Ireland</v>
      </c>
      <c r="E2991" s="154" t="s">
        <v>668</v>
      </c>
      <c r="F2991" s="157">
        <v>183</v>
      </c>
      <c r="G2991" s="157" t="s">
        <v>1312</v>
      </c>
      <c r="H2991" s="162">
        <v>1.42</v>
      </c>
      <c r="I2991" s="157">
        <v>2013</v>
      </c>
      <c r="J2991" s="157" t="s">
        <v>5</v>
      </c>
    </row>
    <row r="2992" spans="1:10">
      <c r="A2992" s="166" t="str">
        <f t="shared" si="222"/>
        <v>Bermuda, Governance and institutions</v>
      </c>
      <c r="B2992" s="154" t="str">
        <f t="shared" si="225"/>
        <v>BM</v>
      </c>
      <c r="C2992" s="154" t="str">
        <f t="shared" si="225"/>
        <v>060</v>
      </c>
      <c r="D2992" s="155" t="str">
        <f t="shared" si="225"/>
        <v>Bermuda</v>
      </c>
      <c r="E2992" s="154" t="s">
        <v>668</v>
      </c>
      <c r="F2992" s="157">
        <v>172</v>
      </c>
      <c r="G2992" s="157" t="s">
        <v>1312</v>
      </c>
      <c r="H2992" s="162">
        <v>1.1299999999999999</v>
      </c>
      <c r="I2992" s="157">
        <v>2013</v>
      </c>
      <c r="J2992" s="157" t="s">
        <v>5</v>
      </c>
    </row>
    <row r="2993" spans="1:10">
      <c r="A2993" s="166" t="str">
        <f t="shared" si="222"/>
        <v>United States of America, Governance and institutions</v>
      </c>
      <c r="B2993" s="154" t="str">
        <f t="shared" si="225"/>
        <v>US</v>
      </c>
      <c r="C2993" s="154" t="str">
        <f t="shared" si="225"/>
        <v>840</v>
      </c>
      <c r="D2993" s="155" t="str">
        <f t="shared" si="225"/>
        <v>United States of America</v>
      </c>
      <c r="E2993" s="154" t="s">
        <v>668</v>
      </c>
      <c r="F2993" s="157">
        <v>177</v>
      </c>
      <c r="G2993" s="157" t="s">
        <v>1312</v>
      </c>
      <c r="H2993" s="162">
        <v>1.25</v>
      </c>
      <c r="I2993" s="157">
        <v>2013</v>
      </c>
      <c r="J2993" s="157" t="s">
        <v>5</v>
      </c>
    </row>
    <row r="2994" spans="1:10">
      <c r="A2994" s="166" t="str">
        <f t="shared" si="222"/>
        <v>Germany, Governance and institutions</v>
      </c>
      <c r="B2994" s="154" t="str">
        <f t="shared" si="225"/>
        <v>DE</v>
      </c>
      <c r="C2994" s="154" t="str">
        <f t="shared" si="225"/>
        <v>276</v>
      </c>
      <c r="D2994" s="155" t="str">
        <f t="shared" si="225"/>
        <v>Germany</v>
      </c>
      <c r="E2994" s="154" t="s">
        <v>668</v>
      </c>
      <c r="F2994" s="157">
        <v>185</v>
      </c>
      <c r="G2994" s="157" t="s">
        <v>1312</v>
      </c>
      <c r="H2994" s="162">
        <v>1.45</v>
      </c>
      <c r="I2994" s="157">
        <v>2013</v>
      </c>
      <c r="J2994" s="157" t="s">
        <v>5</v>
      </c>
    </row>
    <row r="2995" spans="1:10">
      <c r="A2995" s="166" t="str">
        <f t="shared" si="222"/>
        <v>Austria, Governance and institutions</v>
      </c>
      <c r="B2995" s="154" t="str">
        <f t="shared" si="225"/>
        <v>AT</v>
      </c>
      <c r="C2995" s="154" t="str">
        <f t="shared" si="225"/>
        <v>040</v>
      </c>
      <c r="D2995" s="155" t="str">
        <f t="shared" si="225"/>
        <v>Austria</v>
      </c>
      <c r="E2995" s="154" t="s">
        <v>668</v>
      </c>
      <c r="F2995" s="157">
        <v>187</v>
      </c>
      <c r="G2995" s="157" t="s">
        <v>1312</v>
      </c>
      <c r="H2995" s="162">
        <v>1.51</v>
      </c>
      <c r="I2995" s="157">
        <v>2013</v>
      </c>
      <c r="J2995" s="157" t="s">
        <v>5</v>
      </c>
    </row>
    <row r="2996" spans="1:10">
      <c r="A2996" s="166" t="str">
        <f t="shared" si="222"/>
        <v>Canada, Governance and institutions</v>
      </c>
      <c r="B2996" s="154" t="str">
        <f t="shared" si="225"/>
        <v>CA</v>
      </c>
      <c r="C2996" s="154" t="str">
        <f t="shared" si="225"/>
        <v>124</v>
      </c>
      <c r="D2996" s="155" t="str">
        <f t="shared" si="225"/>
        <v>Canada</v>
      </c>
      <c r="E2996" s="154" t="s">
        <v>668</v>
      </c>
      <c r="F2996" s="157">
        <v>191</v>
      </c>
      <c r="G2996" s="157" t="s">
        <v>1312</v>
      </c>
      <c r="H2996" s="162">
        <v>1.61</v>
      </c>
      <c r="I2996" s="157">
        <v>2013</v>
      </c>
      <c r="J2996" s="157" t="s">
        <v>5</v>
      </c>
    </row>
    <row r="2997" spans="1:10">
      <c r="A2997" s="166" t="str">
        <f t="shared" si="222"/>
        <v>Monaco, Governance and institutions</v>
      </c>
      <c r="B2997" s="154" t="str">
        <f t="shared" si="225"/>
        <v>MC</v>
      </c>
      <c r="C2997" s="154" t="str">
        <f t="shared" si="225"/>
        <v>492</v>
      </c>
      <c r="D2997" s="155" t="str">
        <f t="shared" si="225"/>
        <v>Monaco</v>
      </c>
      <c r="E2997" s="154" t="s">
        <v>668</v>
      </c>
      <c r="F2997" s="157">
        <v>192</v>
      </c>
      <c r="G2997" s="157" t="s">
        <v>1312</v>
      </c>
      <c r="H2997" s="162">
        <v>1.62</v>
      </c>
      <c r="I2997" s="157">
        <v>2013</v>
      </c>
      <c r="J2997" s="157" t="s">
        <v>6</v>
      </c>
    </row>
    <row r="2998" spans="1:10">
      <c r="A2998" s="166" t="str">
        <f t="shared" si="222"/>
        <v>Denmark, Governance and institutions</v>
      </c>
      <c r="B2998" s="154" t="str">
        <f t="shared" si="225"/>
        <v>DK</v>
      </c>
      <c r="C2998" s="154" t="str">
        <f t="shared" si="225"/>
        <v>208</v>
      </c>
      <c r="D2998" s="155" t="str">
        <f t="shared" si="225"/>
        <v>Denmark</v>
      </c>
      <c r="E2998" s="154" t="s">
        <v>668</v>
      </c>
      <c r="F2998" s="157">
        <v>196</v>
      </c>
      <c r="G2998" s="157" t="s">
        <v>1312</v>
      </c>
      <c r="H2998" s="162">
        <v>1.77</v>
      </c>
      <c r="I2998" s="157">
        <v>2013</v>
      </c>
      <c r="J2998" s="157" t="s">
        <v>5</v>
      </c>
    </row>
    <row r="2999" spans="1:10">
      <c r="A2999" s="166" t="str">
        <f t="shared" si="222"/>
        <v>Sweden, Governance and institutions</v>
      </c>
      <c r="B2999" s="154" t="str">
        <f t="shared" si="225"/>
        <v>SE</v>
      </c>
      <c r="C2999" s="154" t="str">
        <f t="shared" si="225"/>
        <v>752</v>
      </c>
      <c r="D2999" s="155" t="str">
        <f t="shared" si="225"/>
        <v>Sweden</v>
      </c>
      <c r="E2999" s="154" t="s">
        <v>668</v>
      </c>
      <c r="F2999" s="157">
        <v>199</v>
      </c>
      <c r="G2999" s="157" t="s">
        <v>1312</v>
      </c>
      <c r="H2999" s="162">
        <v>1.82</v>
      </c>
      <c r="I2999" s="157">
        <v>2013</v>
      </c>
      <c r="J2999" s="157" t="s">
        <v>5</v>
      </c>
    </row>
    <row r="3000" spans="1:10">
      <c r="A3000" s="166" t="str">
        <f t="shared" si="222"/>
        <v>Australia, Governance and institutions</v>
      </c>
      <c r="B3000" s="154" t="str">
        <f t="shared" si="225"/>
        <v>AU</v>
      </c>
      <c r="C3000" s="154" t="str">
        <f t="shared" si="225"/>
        <v>036</v>
      </c>
      <c r="D3000" s="155" t="str">
        <f t="shared" si="225"/>
        <v>Australia</v>
      </c>
      <c r="E3000" s="154" t="s">
        <v>668</v>
      </c>
      <c r="F3000" s="157">
        <v>189</v>
      </c>
      <c r="G3000" s="157" t="s">
        <v>1312</v>
      </c>
      <c r="H3000" s="162">
        <v>1.6</v>
      </c>
      <c r="I3000" s="157">
        <v>2013</v>
      </c>
      <c r="J3000" s="157" t="s">
        <v>5</v>
      </c>
    </row>
    <row r="3001" spans="1:10">
      <c r="A3001" s="166" t="str">
        <f t="shared" si="222"/>
        <v>Netherlands, Governance and institutions</v>
      </c>
      <c r="B3001" s="154" t="str">
        <f t="shared" si="225"/>
        <v>NL</v>
      </c>
      <c r="C3001" s="154" t="str">
        <f t="shared" si="225"/>
        <v>528</v>
      </c>
      <c r="D3001" s="155" t="str">
        <f t="shared" si="225"/>
        <v>Netherlands</v>
      </c>
      <c r="E3001" s="154" t="s">
        <v>668</v>
      </c>
      <c r="F3001" s="157">
        <v>194</v>
      </c>
      <c r="G3001" s="157" t="s">
        <v>1312</v>
      </c>
      <c r="H3001" s="162">
        <v>1.72</v>
      </c>
      <c r="I3001" s="157">
        <v>2013</v>
      </c>
      <c r="J3001" s="157" t="s">
        <v>5</v>
      </c>
    </row>
    <row r="3002" spans="1:10">
      <c r="A3002" s="166" t="str">
        <f t="shared" si="222"/>
        <v>New Zealand, Governance and institutions</v>
      </c>
      <c r="B3002" s="154" t="str">
        <f t="shared" si="225"/>
        <v>NZ</v>
      </c>
      <c r="C3002" s="154" t="str">
        <f t="shared" si="225"/>
        <v>554</v>
      </c>
      <c r="D3002" s="155" t="str">
        <f t="shared" si="225"/>
        <v>New Zealand</v>
      </c>
      <c r="E3002" s="154" t="s">
        <v>668</v>
      </c>
      <c r="F3002" s="157">
        <v>198</v>
      </c>
      <c r="G3002" s="157" t="s">
        <v>1312</v>
      </c>
      <c r="H3002" s="162">
        <v>1.8</v>
      </c>
      <c r="I3002" s="157">
        <v>2013</v>
      </c>
      <c r="J3002" s="157" t="s">
        <v>5</v>
      </c>
    </row>
    <row r="3003" spans="1:10">
      <c r="A3003" s="166" t="str">
        <f t="shared" si="222"/>
        <v>Switzerland, Governance and institutions</v>
      </c>
      <c r="B3003" s="154" t="str">
        <f t="shared" si="225"/>
        <v>CH</v>
      </c>
      <c r="C3003" s="154" t="str">
        <f t="shared" si="225"/>
        <v>756</v>
      </c>
      <c r="D3003" s="155" t="str">
        <f t="shared" si="225"/>
        <v>Switzerland</v>
      </c>
      <c r="E3003" s="154" t="s">
        <v>668</v>
      </c>
      <c r="F3003" s="157">
        <v>195</v>
      </c>
      <c r="G3003" s="157" t="s">
        <v>1312</v>
      </c>
      <c r="H3003" s="162">
        <v>1.76</v>
      </c>
      <c r="I3003" s="157">
        <v>2013</v>
      </c>
      <c r="J3003" s="157" t="s">
        <v>5</v>
      </c>
    </row>
    <row r="3004" spans="1:10">
      <c r="A3004" s="166" t="str">
        <f t="shared" si="222"/>
        <v>Norway, Governance and institutions</v>
      </c>
      <c r="B3004" s="154" t="str">
        <f t="shared" si="225"/>
        <v>NO</v>
      </c>
      <c r="C3004" s="154" t="str">
        <f t="shared" si="225"/>
        <v>578</v>
      </c>
      <c r="D3004" s="155" t="str">
        <f t="shared" si="225"/>
        <v>Norway</v>
      </c>
      <c r="E3004" s="154" t="s">
        <v>668</v>
      </c>
      <c r="F3004" s="157">
        <v>197</v>
      </c>
      <c r="G3004" s="157" t="s">
        <v>1312</v>
      </c>
      <c r="H3004" s="162">
        <v>1.78</v>
      </c>
      <c r="I3004" s="157">
        <v>2013</v>
      </c>
      <c r="J3004" s="157" t="s">
        <v>5</v>
      </c>
    </row>
    <row r="3005" spans="1:10">
      <c r="A3005" s="166" t="str">
        <f t="shared" si="222"/>
        <v>Somalia, Grants and volunteerism</v>
      </c>
      <c r="B3005" s="154" t="str">
        <f t="shared" ref="B3005:D3020" si="226">B2805</f>
        <v>SO</v>
      </c>
      <c r="C3005" s="154" t="str">
        <f t="shared" si="226"/>
        <v>706</v>
      </c>
      <c r="D3005" s="155" t="str">
        <f t="shared" si="226"/>
        <v>Somalia</v>
      </c>
      <c r="E3005" s="154" t="s">
        <v>671</v>
      </c>
      <c r="F3005" s="157">
        <v>48</v>
      </c>
      <c r="G3005" s="157" t="s">
        <v>672</v>
      </c>
      <c r="H3005" s="157">
        <v>27</v>
      </c>
      <c r="I3005" s="157">
        <v>2013</v>
      </c>
      <c r="J3005" s="157" t="s">
        <v>6</v>
      </c>
    </row>
    <row r="3006" spans="1:10">
      <c r="A3006" s="166" t="str">
        <f t="shared" si="222"/>
        <v>Democratic Republic of the Congo, Grants and volunteerism</v>
      </c>
      <c r="B3006" s="154" t="str">
        <f t="shared" si="226"/>
        <v>CD</v>
      </c>
      <c r="C3006" s="154" t="str">
        <f t="shared" si="226"/>
        <v>180</v>
      </c>
      <c r="D3006" s="155" t="str">
        <f t="shared" si="226"/>
        <v>Democratic Republic of the Congo</v>
      </c>
      <c r="E3006" s="154" t="s">
        <v>671</v>
      </c>
      <c r="F3006" s="157">
        <v>2</v>
      </c>
      <c r="G3006" s="157" t="s">
        <v>672</v>
      </c>
      <c r="H3006" s="157">
        <v>16</v>
      </c>
      <c r="I3006" s="157">
        <v>2013</v>
      </c>
      <c r="J3006" s="157" t="s">
        <v>5</v>
      </c>
    </row>
    <row r="3007" spans="1:10">
      <c r="A3007" s="166" t="str">
        <f t="shared" si="222"/>
        <v>Eritrea, Grants and volunteerism</v>
      </c>
      <c r="B3007" s="154" t="str">
        <f t="shared" si="226"/>
        <v>ER</v>
      </c>
      <c r="C3007" s="154" t="str">
        <f t="shared" si="226"/>
        <v>232</v>
      </c>
      <c r="D3007" s="155" t="str">
        <f t="shared" si="226"/>
        <v>Eritrea</v>
      </c>
      <c r="E3007" s="154" t="s">
        <v>671</v>
      </c>
      <c r="F3007" s="157">
        <v>56</v>
      </c>
      <c r="G3007" s="157" t="s">
        <v>672</v>
      </c>
      <c r="H3007" s="157">
        <v>28</v>
      </c>
      <c r="I3007" s="157">
        <v>2013</v>
      </c>
      <c r="J3007" s="157" t="s">
        <v>6</v>
      </c>
    </row>
    <row r="3008" spans="1:10">
      <c r="A3008" s="166" t="str">
        <f t="shared" si="222"/>
        <v>Chad, Grants and volunteerism</v>
      </c>
      <c r="B3008" s="154" t="str">
        <f t="shared" si="226"/>
        <v>TD</v>
      </c>
      <c r="C3008" s="154" t="str">
        <f t="shared" si="226"/>
        <v>148</v>
      </c>
      <c r="D3008" s="155" t="str">
        <f t="shared" si="226"/>
        <v>Chad</v>
      </c>
      <c r="E3008" s="154" t="s">
        <v>671</v>
      </c>
      <c r="F3008" s="157">
        <v>35</v>
      </c>
      <c r="G3008" s="157" t="s">
        <v>672</v>
      </c>
      <c r="H3008" s="157">
        <v>25</v>
      </c>
      <c r="I3008" s="157">
        <v>2013</v>
      </c>
      <c r="J3008" s="157" t="s">
        <v>5</v>
      </c>
    </row>
    <row r="3009" spans="1:10">
      <c r="A3009" s="166" t="str">
        <f t="shared" si="222"/>
        <v>Burundi, Grants and volunteerism</v>
      </c>
      <c r="B3009" s="154" t="str">
        <f t="shared" si="226"/>
        <v>BI</v>
      </c>
      <c r="C3009" s="154" t="str">
        <f t="shared" si="226"/>
        <v>108</v>
      </c>
      <c r="D3009" s="155" t="str">
        <f t="shared" si="226"/>
        <v>Burundi</v>
      </c>
      <c r="E3009" s="154" t="s">
        <v>671</v>
      </c>
      <c r="F3009" s="157">
        <v>56</v>
      </c>
      <c r="G3009" s="157" t="s">
        <v>672</v>
      </c>
      <c r="H3009" s="157">
        <v>28</v>
      </c>
      <c r="I3009" s="157">
        <v>2013</v>
      </c>
      <c r="J3009" s="157" t="s">
        <v>6</v>
      </c>
    </row>
    <row r="3010" spans="1:10">
      <c r="A3010" s="166" t="str">
        <f t="shared" si="222"/>
        <v>Guinea-Bissau, Grants and volunteerism</v>
      </c>
      <c r="B3010" s="154" t="str">
        <f t="shared" si="226"/>
        <v>GW</v>
      </c>
      <c r="C3010" s="154" t="str">
        <f t="shared" si="226"/>
        <v>624</v>
      </c>
      <c r="D3010" s="155" t="str">
        <f t="shared" si="226"/>
        <v>Guinea-Bissau</v>
      </c>
      <c r="E3010" s="154" t="s">
        <v>671</v>
      </c>
      <c r="F3010" s="157">
        <v>56</v>
      </c>
      <c r="G3010" s="157" t="s">
        <v>672</v>
      </c>
      <c r="H3010" s="157">
        <v>28</v>
      </c>
      <c r="I3010" s="157">
        <v>2013</v>
      </c>
      <c r="J3010" s="157" t="s">
        <v>6</v>
      </c>
    </row>
    <row r="3011" spans="1:10">
      <c r="A3011" s="166" t="str">
        <f t="shared" si="222"/>
        <v>Central African Republic, Grants and volunteerism</v>
      </c>
      <c r="B3011" s="154" t="str">
        <f t="shared" si="226"/>
        <v>CF</v>
      </c>
      <c r="C3011" s="154" t="str">
        <f t="shared" si="226"/>
        <v>140</v>
      </c>
      <c r="D3011" s="155" t="str">
        <f t="shared" si="226"/>
        <v>Central African Republic</v>
      </c>
      <c r="E3011" s="154" t="s">
        <v>671</v>
      </c>
      <c r="F3011" s="157">
        <v>56</v>
      </c>
      <c r="G3011" s="157" t="s">
        <v>672</v>
      </c>
      <c r="H3011" s="157">
        <v>28</v>
      </c>
      <c r="I3011" s="157">
        <v>2013</v>
      </c>
      <c r="J3011" s="157" t="s">
        <v>6</v>
      </c>
    </row>
    <row r="3012" spans="1:10">
      <c r="A3012" s="166" t="str">
        <f t="shared" si="222"/>
        <v>Guinea, Grants and volunteerism</v>
      </c>
      <c r="B3012" s="154" t="str">
        <f t="shared" si="226"/>
        <v>GN</v>
      </c>
      <c r="C3012" s="154" t="str">
        <f t="shared" si="226"/>
        <v>324</v>
      </c>
      <c r="D3012" s="155" t="str">
        <f t="shared" si="226"/>
        <v>Guinea</v>
      </c>
      <c r="E3012" s="154" t="s">
        <v>671</v>
      </c>
      <c r="F3012" s="157">
        <v>81</v>
      </c>
      <c r="G3012" s="157" t="s">
        <v>672</v>
      </c>
      <c r="H3012" s="157">
        <v>29</v>
      </c>
      <c r="I3012" s="157">
        <v>2013</v>
      </c>
      <c r="J3012" s="157" t="s">
        <v>5</v>
      </c>
    </row>
    <row r="3013" spans="1:10">
      <c r="A3013" s="166" t="str">
        <f t="shared" si="222"/>
        <v>Yemen, Grants and volunteerism</v>
      </c>
      <c r="B3013" s="154" t="str">
        <f t="shared" si="226"/>
        <v>YE</v>
      </c>
      <c r="C3013" s="154" t="str">
        <f t="shared" si="226"/>
        <v>887</v>
      </c>
      <c r="D3013" s="155" t="str">
        <f t="shared" si="226"/>
        <v>Yemen</v>
      </c>
      <c r="E3013" s="154" t="s">
        <v>671</v>
      </c>
      <c r="F3013" s="157">
        <v>6</v>
      </c>
      <c r="G3013" s="157" t="s">
        <v>672</v>
      </c>
      <c r="H3013" s="157">
        <v>17</v>
      </c>
      <c r="I3013" s="157">
        <v>2013</v>
      </c>
      <c r="J3013" s="157" t="s">
        <v>5</v>
      </c>
    </row>
    <row r="3014" spans="1:10">
      <c r="A3014" s="166" t="str">
        <f t="shared" ref="A3014:A3077" si="227">D3014&amp;", "&amp;E3014</f>
        <v>Liberia, Grants and volunteerism</v>
      </c>
      <c r="B3014" s="154" t="str">
        <f t="shared" si="226"/>
        <v>LR</v>
      </c>
      <c r="C3014" s="154" t="str">
        <f t="shared" si="226"/>
        <v>430</v>
      </c>
      <c r="D3014" s="155" t="str">
        <f t="shared" si="226"/>
        <v>Liberia</v>
      </c>
      <c r="E3014" s="154" t="s">
        <v>671</v>
      </c>
      <c r="F3014" s="157">
        <v>56</v>
      </c>
      <c r="G3014" s="157" t="s">
        <v>672</v>
      </c>
      <c r="H3014" s="157">
        <v>28</v>
      </c>
      <c r="I3014" s="157">
        <v>2013</v>
      </c>
      <c r="J3014" s="157" t="s">
        <v>6</v>
      </c>
    </row>
    <row r="3015" spans="1:10">
      <c r="A3015" s="166" t="str">
        <f t="shared" si="227"/>
        <v>Mali, Grants and volunteerism</v>
      </c>
      <c r="B3015" s="154" t="str">
        <f t="shared" si="226"/>
        <v>ML</v>
      </c>
      <c r="C3015" s="154" t="str">
        <f t="shared" si="226"/>
        <v>466</v>
      </c>
      <c r="D3015" s="155" t="str">
        <f t="shared" si="226"/>
        <v>Mali</v>
      </c>
      <c r="E3015" s="154" t="s">
        <v>671</v>
      </c>
      <c r="F3015" s="157">
        <v>11</v>
      </c>
      <c r="G3015" s="157" t="s">
        <v>672</v>
      </c>
      <c r="H3015" s="157">
        <v>19</v>
      </c>
      <c r="I3015" s="157">
        <v>2013</v>
      </c>
      <c r="J3015" s="157" t="s">
        <v>5</v>
      </c>
    </row>
    <row r="3016" spans="1:10">
      <c r="A3016" s="166" t="str">
        <f t="shared" si="227"/>
        <v>Democratic People's Republic of Korea, Grants and volunteerism</v>
      </c>
      <c r="B3016" s="154" t="str">
        <f t="shared" si="226"/>
        <v>KP</v>
      </c>
      <c r="C3016" s="154" t="str">
        <f t="shared" si="226"/>
        <v>408</v>
      </c>
      <c r="D3016" s="155" t="str">
        <f t="shared" si="226"/>
        <v>Democratic People's Republic of Korea</v>
      </c>
      <c r="E3016" s="154" t="s">
        <v>671</v>
      </c>
      <c r="F3016" s="157">
        <v>56</v>
      </c>
      <c r="G3016" s="157" t="s">
        <v>672</v>
      </c>
      <c r="H3016" s="157">
        <v>28</v>
      </c>
      <c r="I3016" s="157">
        <v>2013</v>
      </c>
      <c r="J3016" s="157" t="s">
        <v>6</v>
      </c>
    </row>
    <row r="3017" spans="1:10">
      <c r="A3017" s="166" t="str">
        <f t="shared" si="227"/>
        <v>Afghanistan, Grants and volunteerism</v>
      </c>
      <c r="B3017" s="154" t="str">
        <f t="shared" si="226"/>
        <v>AF</v>
      </c>
      <c r="C3017" s="154" t="str">
        <f t="shared" si="226"/>
        <v>004</v>
      </c>
      <c r="D3017" s="155" t="str">
        <f t="shared" si="226"/>
        <v>Afghanistan</v>
      </c>
      <c r="E3017" s="154" t="s">
        <v>671</v>
      </c>
      <c r="F3017" s="157">
        <v>156</v>
      </c>
      <c r="G3017" s="157" t="s">
        <v>672</v>
      </c>
      <c r="H3017" s="157">
        <v>40</v>
      </c>
      <c r="I3017" s="157">
        <v>2013</v>
      </c>
      <c r="J3017" s="157" t="s">
        <v>5</v>
      </c>
    </row>
    <row r="3018" spans="1:10">
      <c r="A3018" s="166" t="str">
        <f t="shared" si="227"/>
        <v>Niger, Grants and volunteerism</v>
      </c>
      <c r="B3018" s="154" t="str">
        <f t="shared" si="226"/>
        <v>NE</v>
      </c>
      <c r="C3018" s="154" t="str">
        <f t="shared" si="226"/>
        <v>562</v>
      </c>
      <c r="D3018" s="155" t="str">
        <f t="shared" si="226"/>
        <v>Niger</v>
      </c>
      <c r="E3018" s="154" t="s">
        <v>671</v>
      </c>
      <c r="F3018" s="157">
        <v>28</v>
      </c>
      <c r="G3018" s="157" t="s">
        <v>672</v>
      </c>
      <c r="H3018" s="157">
        <v>22</v>
      </c>
      <c r="I3018" s="157">
        <v>2013</v>
      </c>
      <c r="J3018" s="157" t="s">
        <v>5</v>
      </c>
    </row>
    <row r="3019" spans="1:10">
      <c r="A3019" s="166" t="str">
        <f t="shared" si="227"/>
        <v>Madagascar, Grants and volunteerism</v>
      </c>
      <c r="B3019" s="154" t="str">
        <f t="shared" si="226"/>
        <v>MG</v>
      </c>
      <c r="C3019" s="154" t="str">
        <f t="shared" si="226"/>
        <v>450</v>
      </c>
      <c r="D3019" s="155" t="str">
        <f t="shared" si="226"/>
        <v>Madagascar</v>
      </c>
      <c r="E3019" s="154" t="s">
        <v>671</v>
      </c>
      <c r="F3019" s="157">
        <v>22</v>
      </c>
      <c r="G3019" s="157" t="s">
        <v>672</v>
      </c>
      <c r="H3019" s="157">
        <v>21</v>
      </c>
      <c r="I3019" s="157">
        <v>2013</v>
      </c>
      <c r="J3019" s="157" t="s">
        <v>5</v>
      </c>
    </row>
    <row r="3020" spans="1:10">
      <c r="A3020" s="166" t="str">
        <f t="shared" si="227"/>
        <v>Sierra Leone, Grants and volunteerism</v>
      </c>
      <c r="B3020" s="154" t="str">
        <f t="shared" si="226"/>
        <v>SL</v>
      </c>
      <c r="C3020" s="154" t="str">
        <f t="shared" si="226"/>
        <v>694</v>
      </c>
      <c r="D3020" s="155" t="str">
        <f t="shared" si="226"/>
        <v>Sierra Leone</v>
      </c>
      <c r="E3020" s="154" t="s">
        <v>671</v>
      </c>
      <c r="F3020" s="157">
        <v>56</v>
      </c>
      <c r="G3020" s="157" t="s">
        <v>672</v>
      </c>
      <c r="H3020" s="157">
        <v>28</v>
      </c>
      <c r="I3020" s="157">
        <v>2013</v>
      </c>
      <c r="J3020" s="157" t="s">
        <v>6</v>
      </c>
    </row>
    <row r="3021" spans="1:10">
      <c r="A3021" s="166" t="str">
        <f t="shared" si="227"/>
        <v>Sudan, Grants and volunteerism</v>
      </c>
      <c r="B3021" s="154" t="str">
        <f t="shared" ref="B3021:D3036" si="228">B2821</f>
        <v>SD</v>
      </c>
      <c r="C3021" s="154" t="str">
        <f t="shared" si="228"/>
        <v>729</v>
      </c>
      <c r="D3021" s="155" t="str">
        <f t="shared" si="228"/>
        <v>Sudan</v>
      </c>
      <c r="E3021" s="154" t="s">
        <v>671</v>
      </c>
      <c r="F3021" s="157">
        <v>119</v>
      </c>
      <c r="G3021" s="157" t="s">
        <v>672</v>
      </c>
      <c r="H3021" s="157">
        <v>33</v>
      </c>
      <c r="I3021" s="157">
        <v>2013</v>
      </c>
      <c r="J3021" s="157" t="s">
        <v>5</v>
      </c>
    </row>
    <row r="3022" spans="1:10">
      <c r="A3022" s="166" t="str">
        <f t="shared" si="227"/>
        <v>Ethiopia, Grants and volunteerism</v>
      </c>
      <c r="B3022" s="154" t="str">
        <f t="shared" si="228"/>
        <v>ET</v>
      </c>
      <c r="C3022" s="154" t="str">
        <f t="shared" si="228"/>
        <v>231</v>
      </c>
      <c r="D3022" s="155" t="str">
        <f t="shared" si="228"/>
        <v>Ethiopia</v>
      </c>
      <c r="E3022" s="154" t="s">
        <v>671</v>
      </c>
      <c r="F3022" s="157">
        <v>22</v>
      </c>
      <c r="G3022" s="157" t="s">
        <v>672</v>
      </c>
      <c r="H3022" s="157">
        <v>21</v>
      </c>
      <c r="I3022" s="157">
        <v>2013</v>
      </c>
      <c r="J3022" s="157" t="s">
        <v>5</v>
      </c>
    </row>
    <row r="3023" spans="1:10">
      <c r="A3023" s="166" t="str">
        <f t="shared" si="227"/>
        <v>Djibouti, Grants and volunteerism</v>
      </c>
      <c r="B3023" s="154" t="str">
        <f t="shared" si="228"/>
        <v>DJ</v>
      </c>
      <c r="C3023" s="154" t="str">
        <f t="shared" si="228"/>
        <v>262</v>
      </c>
      <c r="D3023" s="155" t="str">
        <f t="shared" si="228"/>
        <v>Djibouti</v>
      </c>
      <c r="E3023" s="154" t="s">
        <v>671</v>
      </c>
      <c r="F3023" s="157">
        <v>56</v>
      </c>
      <c r="G3023" s="157" t="s">
        <v>672</v>
      </c>
      <c r="H3023" s="157">
        <v>28</v>
      </c>
      <c r="I3023" s="157">
        <v>2013</v>
      </c>
      <c r="J3023" s="157" t="s">
        <v>6</v>
      </c>
    </row>
    <row r="3024" spans="1:10">
      <c r="A3024" s="166" t="str">
        <f t="shared" si="227"/>
        <v>Gambia, Grants and volunteerism</v>
      </c>
      <c r="B3024" s="154" t="str">
        <f t="shared" si="228"/>
        <v>GM</v>
      </c>
      <c r="C3024" s="154" t="str">
        <f t="shared" si="228"/>
        <v>270</v>
      </c>
      <c r="D3024" s="155" t="str">
        <f t="shared" si="228"/>
        <v>Gambia</v>
      </c>
      <c r="E3024" s="154" t="s">
        <v>671</v>
      </c>
      <c r="F3024" s="157">
        <v>56</v>
      </c>
      <c r="G3024" s="157" t="s">
        <v>672</v>
      </c>
      <c r="H3024" s="157">
        <v>28</v>
      </c>
      <c r="I3024" s="157">
        <v>2013</v>
      </c>
      <c r="J3024" s="157" t="s">
        <v>6</v>
      </c>
    </row>
    <row r="3025" spans="1:10">
      <c r="A3025" s="166" t="str">
        <f t="shared" si="227"/>
        <v>Rwanda, Grants and volunteerism</v>
      </c>
      <c r="B3025" s="154" t="str">
        <f t="shared" si="228"/>
        <v>RW</v>
      </c>
      <c r="C3025" s="154" t="str">
        <f t="shared" si="228"/>
        <v>646</v>
      </c>
      <c r="D3025" s="155" t="str">
        <f t="shared" si="228"/>
        <v>Rwanda</v>
      </c>
      <c r="E3025" s="154" t="s">
        <v>671</v>
      </c>
      <c r="F3025" s="157">
        <v>6</v>
      </c>
      <c r="G3025" s="157" t="s">
        <v>672</v>
      </c>
      <c r="H3025" s="157">
        <v>17</v>
      </c>
      <c r="I3025" s="157">
        <v>2013</v>
      </c>
      <c r="J3025" s="157" t="s">
        <v>5</v>
      </c>
    </row>
    <row r="3026" spans="1:10">
      <c r="A3026" s="166" t="str">
        <f t="shared" si="227"/>
        <v>Zimbabwe, Grants and volunteerism</v>
      </c>
      <c r="B3026" s="154" t="str">
        <f t="shared" si="228"/>
        <v>ZW</v>
      </c>
      <c r="C3026" s="154" t="str">
        <f t="shared" si="228"/>
        <v>716</v>
      </c>
      <c r="D3026" s="155" t="str">
        <f t="shared" si="228"/>
        <v>Zimbabwe</v>
      </c>
      <c r="E3026" s="154" t="s">
        <v>671</v>
      </c>
      <c r="F3026" s="157">
        <v>48</v>
      </c>
      <c r="G3026" s="157" t="s">
        <v>672</v>
      </c>
      <c r="H3026" s="157">
        <v>27</v>
      </c>
      <c r="I3026" s="157">
        <v>2013</v>
      </c>
      <c r="J3026" s="157" t="s">
        <v>5</v>
      </c>
    </row>
    <row r="3027" spans="1:10">
      <c r="A3027" s="166" t="str">
        <f t="shared" si="227"/>
        <v>Mauritania, Grants and volunteerism</v>
      </c>
      <c r="B3027" s="154" t="str">
        <f t="shared" si="228"/>
        <v>MR</v>
      </c>
      <c r="C3027" s="154" t="str">
        <f t="shared" si="228"/>
        <v>478</v>
      </c>
      <c r="D3027" s="155" t="str">
        <f t="shared" si="228"/>
        <v>Mauritania</v>
      </c>
      <c r="E3027" s="154" t="s">
        <v>671</v>
      </c>
      <c r="F3027" s="157">
        <v>35</v>
      </c>
      <c r="G3027" s="157" t="s">
        <v>672</v>
      </c>
      <c r="H3027" s="157">
        <v>25</v>
      </c>
      <c r="I3027" s="157">
        <v>2013</v>
      </c>
      <c r="J3027" s="157" t="s">
        <v>5</v>
      </c>
    </row>
    <row r="3028" spans="1:10">
      <c r="A3028" s="166" t="str">
        <f t="shared" si="227"/>
        <v>Timor-Leste, Grants and volunteerism</v>
      </c>
      <c r="B3028" s="154" t="str">
        <f t="shared" si="228"/>
        <v>TL</v>
      </c>
      <c r="C3028" s="154" t="str">
        <f t="shared" si="228"/>
        <v>626</v>
      </c>
      <c r="D3028" s="155" t="str">
        <f t="shared" si="228"/>
        <v>Timor-Leste</v>
      </c>
      <c r="E3028" s="154" t="s">
        <v>671</v>
      </c>
      <c r="F3028" s="157">
        <v>56</v>
      </c>
      <c r="G3028" s="157" t="s">
        <v>672</v>
      </c>
      <c r="H3028" s="157">
        <v>28</v>
      </c>
      <c r="I3028" s="157">
        <v>2013</v>
      </c>
      <c r="J3028" s="157" t="s">
        <v>6</v>
      </c>
    </row>
    <row r="3029" spans="1:10">
      <c r="A3029" s="166" t="str">
        <f t="shared" si="227"/>
        <v>Burkina Faso, Grants and volunteerism</v>
      </c>
      <c r="B3029" s="154" t="str">
        <f t="shared" si="228"/>
        <v>BF</v>
      </c>
      <c r="C3029" s="154" t="str">
        <f t="shared" si="228"/>
        <v>854</v>
      </c>
      <c r="D3029" s="155" t="str">
        <f t="shared" si="228"/>
        <v>Burkina Faso</v>
      </c>
      <c r="E3029" s="154" t="s">
        <v>671</v>
      </c>
      <c r="F3029" s="157">
        <v>22</v>
      </c>
      <c r="G3029" s="157" t="s">
        <v>672</v>
      </c>
      <c r="H3029" s="157">
        <v>21</v>
      </c>
      <c r="I3029" s="157">
        <v>2013</v>
      </c>
      <c r="J3029" s="157" t="s">
        <v>5</v>
      </c>
    </row>
    <row r="3030" spans="1:10">
      <c r="A3030" s="166" t="str">
        <f t="shared" si="227"/>
        <v>Togo, Grants and volunteerism</v>
      </c>
      <c r="B3030" s="154" t="str">
        <f t="shared" si="228"/>
        <v>TG</v>
      </c>
      <c r="C3030" s="154" t="str">
        <f t="shared" si="228"/>
        <v>768</v>
      </c>
      <c r="D3030" s="155" t="str">
        <f t="shared" si="228"/>
        <v>Togo</v>
      </c>
      <c r="E3030" s="154" t="s">
        <v>671</v>
      </c>
      <c r="F3030" s="157">
        <v>56</v>
      </c>
      <c r="G3030" s="157" t="s">
        <v>672</v>
      </c>
      <c r="H3030" s="157">
        <v>28</v>
      </c>
      <c r="I3030" s="157">
        <v>2013</v>
      </c>
      <c r="J3030" s="157" t="s">
        <v>6</v>
      </c>
    </row>
    <row r="3031" spans="1:10">
      <c r="A3031" s="166" t="str">
        <f t="shared" si="227"/>
        <v>Mozambique, Grants and volunteerism</v>
      </c>
      <c r="B3031" s="154" t="str">
        <f t="shared" si="228"/>
        <v>MZ</v>
      </c>
      <c r="C3031" s="154" t="str">
        <f t="shared" si="228"/>
        <v>508</v>
      </c>
      <c r="D3031" s="155" t="str">
        <f t="shared" si="228"/>
        <v>Mozambique</v>
      </c>
      <c r="E3031" s="154" t="s">
        <v>671</v>
      </c>
      <c r="F3031" s="157">
        <v>56</v>
      </c>
      <c r="G3031" s="157" t="s">
        <v>672</v>
      </c>
      <c r="H3031" s="157">
        <v>28</v>
      </c>
      <c r="I3031" s="157">
        <v>2013</v>
      </c>
      <c r="J3031" s="157" t="s">
        <v>6</v>
      </c>
    </row>
    <row r="3032" spans="1:10">
      <c r="A3032" s="166" t="str">
        <f t="shared" si="227"/>
        <v>Haiti, Grants and volunteerism</v>
      </c>
      <c r="B3032" s="154" t="str">
        <f t="shared" si="228"/>
        <v>HT</v>
      </c>
      <c r="C3032" s="154" t="str">
        <f t="shared" si="228"/>
        <v>332</v>
      </c>
      <c r="D3032" s="155" t="str">
        <f t="shared" si="228"/>
        <v>Haiti</v>
      </c>
      <c r="E3032" s="154" t="s">
        <v>671</v>
      </c>
      <c r="F3032" s="157">
        <v>169</v>
      </c>
      <c r="G3032" s="157" t="s">
        <v>672</v>
      </c>
      <c r="H3032" s="157">
        <v>42</v>
      </c>
      <c r="I3032" s="157">
        <v>2013</v>
      </c>
      <c r="J3032" s="157" t="s">
        <v>5</v>
      </c>
    </row>
    <row r="3033" spans="1:10">
      <c r="A3033" s="166" t="str">
        <f t="shared" si="227"/>
        <v>Congo, Grants and volunteerism</v>
      </c>
      <c r="B3033" s="154" t="str">
        <f t="shared" si="228"/>
        <v>CG</v>
      </c>
      <c r="C3033" s="154" t="str">
        <f t="shared" si="228"/>
        <v>178</v>
      </c>
      <c r="D3033" s="155" t="str">
        <f t="shared" si="228"/>
        <v>Congo</v>
      </c>
      <c r="E3033" s="154" t="s">
        <v>671</v>
      </c>
      <c r="F3033" s="157">
        <v>35</v>
      </c>
      <c r="G3033" s="157" t="s">
        <v>672</v>
      </c>
      <c r="H3033" s="157">
        <v>25</v>
      </c>
      <c r="I3033" s="157">
        <v>2013</v>
      </c>
      <c r="J3033" s="157" t="s">
        <v>5</v>
      </c>
    </row>
    <row r="3034" spans="1:10">
      <c r="A3034" s="166" t="str">
        <f t="shared" si="227"/>
        <v>Comoros, Grants and volunteerism</v>
      </c>
      <c r="B3034" s="154" t="str">
        <f t="shared" si="228"/>
        <v>KM</v>
      </c>
      <c r="C3034" s="154" t="str">
        <f t="shared" si="228"/>
        <v>174</v>
      </c>
      <c r="D3034" s="155" t="str">
        <f t="shared" si="228"/>
        <v>Comoros</v>
      </c>
      <c r="E3034" s="154" t="s">
        <v>671</v>
      </c>
      <c r="F3034" s="157">
        <v>48</v>
      </c>
      <c r="G3034" s="157" t="s">
        <v>672</v>
      </c>
      <c r="H3034" s="157">
        <v>27</v>
      </c>
      <c r="I3034" s="157">
        <v>2013</v>
      </c>
      <c r="J3034" s="157" t="s">
        <v>5</v>
      </c>
    </row>
    <row r="3035" spans="1:10">
      <c r="A3035" s="166" t="str">
        <f t="shared" si="227"/>
        <v>Cameroon, Grants and volunteerism</v>
      </c>
      <c r="B3035" s="154" t="str">
        <f t="shared" si="228"/>
        <v>CM</v>
      </c>
      <c r="C3035" s="154" t="str">
        <f t="shared" si="228"/>
        <v>120</v>
      </c>
      <c r="D3035" s="155" t="str">
        <f t="shared" si="228"/>
        <v>Cameroon</v>
      </c>
      <c r="E3035" s="154" t="s">
        <v>671</v>
      </c>
      <c r="F3035" s="157">
        <v>113</v>
      </c>
      <c r="G3035" s="157" t="s">
        <v>672</v>
      </c>
      <c r="H3035" s="157">
        <v>32</v>
      </c>
      <c r="I3035" s="157">
        <v>2013</v>
      </c>
      <c r="J3035" s="157" t="s">
        <v>5</v>
      </c>
    </row>
    <row r="3036" spans="1:10">
      <c r="A3036" s="166" t="str">
        <f t="shared" si="227"/>
        <v>Sao Tome and Principe, Grants and volunteerism</v>
      </c>
      <c r="B3036" s="154" t="str">
        <f t="shared" si="228"/>
        <v>ST</v>
      </c>
      <c r="C3036" s="154" t="str">
        <f t="shared" si="228"/>
        <v>678</v>
      </c>
      <c r="D3036" s="155" t="str">
        <f t="shared" si="228"/>
        <v>Sao Tome and Principe</v>
      </c>
      <c r="E3036" s="154" t="s">
        <v>671</v>
      </c>
      <c r="F3036" s="157">
        <v>56</v>
      </c>
      <c r="G3036" s="157" t="s">
        <v>672</v>
      </c>
      <c r="H3036" s="157">
        <v>28</v>
      </c>
      <c r="I3036" s="157">
        <v>2013</v>
      </c>
      <c r="J3036" s="157" t="s">
        <v>6</v>
      </c>
    </row>
    <row r="3037" spans="1:10">
      <c r="A3037" s="166" t="str">
        <f t="shared" si="227"/>
        <v>Iraq, Grants and volunteerism</v>
      </c>
      <c r="B3037" s="154" t="str">
        <f t="shared" ref="B3037:D3052" si="229">B2837</f>
        <v>IQ</v>
      </c>
      <c r="C3037" s="154" t="str">
        <f t="shared" si="229"/>
        <v>368</v>
      </c>
      <c r="D3037" s="155" t="str">
        <f t="shared" si="229"/>
        <v>Iraq</v>
      </c>
      <c r="E3037" s="154" t="s">
        <v>671</v>
      </c>
      <c r="F3037" s="157">
        <v>44</v>
      </c>
      <c r="G3037" s="157" t="s">
        <v>672</v>
      </c>
      <c r="H3037" s="157">
        <v>26</v>
      </c>
      <c r="I3037" s="157">
        <v>2013</v>
      </c>
      <c r="J3037" s="157" t="s">
        <v>5</v>
      </c>
    </row>
    <row r="3038" spans="1:10">
      <c r="A3038" s="166" t="str">
        <f t="shared" si="227"/>
        <v>Cambodia, Grants and volunteerism</v>
      </c>
      <c r="B3038" s="154" t="str">
        <f t="shared" si="229"/>
        <v>KH</v>
      </c>
      <c r="C3038" s="154" t="str">
        <f t="shared" si="229"/>
        <v>116</v>
      </c>
      <c r="D3038" s="155" t="str">
        <f t="shared" si="229"/>
        <v>Cambodia</v>
      </c>
      <c r="E3038" s="154" t="s">
        <v>671</v>
      </c>
      <c r="F3038" s="157">
        <v>35</v>
      </c>
      <c r="G3038" s="157" t="s">
        <v>672</v>
      </c>
      <c r="H3038" s="157">
        <v>25</v>
      </c>
      <c r="I3038" s="157">
        <v>2013</v>
      </c>
      <c r="J3038" s="157" t="s">
        <v>5</v>
      </c>
    </row>
    <row r="3039" spans="1:10">
      <c r="A3039" s="166" t="str">
        <f t="shared" si="227"/>
        <v>Myanmar, Grants and volunteerism</v>
      </c>
      <c r="B3039" s="154" t="str">
        <f t="shared" si="229"/>
        <v>MM</v>
      </c>
      <c r="C3039" s="154" t="str">
        <f t="shared" si="229"/>
        <v>104</v>
      </c>
      <c r="D3039" s="155" t="str">
        <f t="shared" si="229"/>
        <v>Myanmar</v>
      </c>
      <c r="E3039" s="154" t="s">
        <v>671</v>
      </c>
      <c r="F3039" s="157">
        <v>197</v>
      </c>
      <c r="G3039" s="157" t="s">
        <v>672</v>
      </c>
      <c r="H3039" s="157">
        <v>58</v>
      </c>
      <c r="I3039" s="157">
        <v>2013</v>
      </c>
      <c r="J3039" s="157" t="s">
        <v>5</v>
      </c>
    </row>
    <row r="3040" spans="1:10">
      <c r="A3040" s="166" t="str">
        <f t="shared" si="227"/>
        <v>Lao People's Democratic Republic, Grants and volunteerism</v>
      </c>
      <c r="B3040" s="154" t="str">
        <f t="shared" si="229"/>
        <v>LA</v>
      </c>
      <c r="C3040" s="154" t="str">
        <f t="shared" si="229"/>
        <v>418</v>
      </c>
      <c r="D3040" s="155" t="str">
        <f t="shared" si="229"/>
        <v>Lao People's Democratic Republic</v>
      </c>
      <c r="E3040" s="154" t="s">
        <v>671</v>
      </c>
      <c r="F3040" s="157">
        <v>149</v>
      </c>
      <c r="G3040" s="157" t="s">
        <v>672</v>
      </c>
      <c r="H3040" s="157">
        <v>39</v>
      </c>
      <c r="I3040" s="157">
        <v>2013</v>
      </c>
      <c r="J3040" s="157" t="s">
        <v>5</v>
      </c>
    </row>
    <row r="3041" spans="1:10">
      <c r="A3041" s="166" t="str">
        <f t="shared" si="227"/>
        <v>Cote d'Ivoire, Grants and volunteerism</v>
      </c>
      <c r="B3041" s="154" t="str">
        <f t="shared" si="229"/>
        <v>CI</v>
      </c>
      <c r="C3041" s="154" t="str">
        <f t="shared" si="229"/>
        <v>384</v>
      </c>
      <c r="D3041" s="155" t="str">
        <f t="shared" si="229"/>
        <v>Cote d'Ivoire</v>
      </c>
      <c r="E3041" s="154" t="s">
        <v>671</v>
      </c>
      <c r="F3041" s="157">
        <v>56</v>
      </c>
      <c r="G3041" s="157" t="s">
        <v>672</v>
      </c>
      <c r="H3041" s="157">
        <v>28</v>
      </c>
      <c r="I3041" s="157">
        <v>2013</v>
      </c>
      <c r="J3041" s="157" t="s">
        <v>6</v>
      </c>
    </row>
    <row r="3042" spans="1:10">
      <c r="A3042" s="166" t="str">
        <f t="shared" si="227"/>
        <v>Malawi, Grants and volunteerism</v>
      </c>
      <c r="B3042" s="154" t="str">
        <f t="shared" si="229"/>
        <v>MW</v>
      </c>
      <c r="C3042" s="154" t="str">
        <f t="shared" si="229"/>
        <v>454</v>
      </c>
      <c r="D3042" s="155" t="str">
        <f t="shared" si="229"/>
        <v>Malawi</v>
      </c>
      <c r="E3042" s="154" t="s">
        <v>671</v>
      </c>
      <c r="F3042" s="157">
        <v>146</v>
      </c>
      <c r="G3042" s="157" t="s">
        <v>672</v>
      </c>
      <c r="H3042" s="157">
        <v>38</v>
      </c>
      <c r="I3042" s="157">
        <v>2013</v>
      </c>
      <c r="J3042" s="157" t="s">
        <v>5</v>
      </c>
    </row>
    <row r="3043" spans="1:10">
      <c r="A3043" s="166" t="str">
        <f t="shared" si="227"/>
        <v>Angola, Grants and volunteerism</v>
      </c>
      <c r="B3043" s="154" t="str">
        <f t="shared" si="229"/>
        <v>AO</v>
      </c>
      <c r="C3043" s="154" t="str">
        <f t="shared" si="229"/>
        <v>024</v>
      </c>
      <c r="D3043" s="155" t="str">
        <f t="shared" si="229"/>
        <v>Angola</v>
      </c>
      <c r="E3043" s="154" t="s">
        <v>671</v>
      </c>
      <c r="F3043" s="157">
        <v>81</v>
      </c>
      <c r="G3043" s="157" t="s">
        <v>672</v>
      </c>
      <c r="H3043" s="157">
        <v>29</v>
      </c>
      <c r="I3043" s="157">
        <v>2013</v>
      </c>
      <c r="J3043" s="157" t="s">
        <v>6</v>
      </c>
    </row>
    <row r="3044" spans="1:10">
      <c r="A3044" s="166" t="str">
        <f t="shared" si="227"/>
        <v>Nigeria, Grants and volunteerism</v>
      </c>
      <c r="B3044" s="154" t="str">
        <f t="shared" si="229"/>
        <v>NG</v>
      </c>
      <c r="C3044" s="154" t="str">
        <f t="shared" si="229"/>
        <v>566</v>
      </c>
      <c r="D3044" s="155" t="str">
        <f t="shared" si="229"/>
        <v>Nigeria</v>
      </c>
      <c r="E3044" s="154" t="s">
        <v>671</v>
      </c>
      <c r="F3044" s="157">
        <v>178</v>
      </c>
      <c r="G3044" s="157" t="s">
        <v>672</v>
      </c>
      <c r="H3044" s="157">
        <v>44</v>
      </c>
      <c r="I3044" s="157">
        <v>2013</v>
      </c>
      <c r="J3044" s="157" t="s">
        <v>5</v>
      </c>
    </row>
    <row r="3045" spans="1:10">
      <c r="A3045" s="166" t="str">
        <f t="shared" si="227"/>
        <v>Lesotho, Grants and volunteerism</v>
      </c>
      <c r="B3045" s="154" t="str">
        <f t="shared" si="229"/>
        <v>LS</v>
      </c>
      <c r="C3045" s="154" t="str">
        <f t="shared" si="229"/>
        <v>426</v>
      </c>
      <c r="D3045" s="155" t="str">
        <f t="shared" si="229"/>
        <v>Lesotho</v>
      </c>
      <c r="E3045" s="154" t="s">
        <v>671</v>
      </c>
      <c r="F3045" s="157">
        <v>56</v>
      </c>
      <c r="G3045" s="157" t="s">
        <v>672</v>
      </c>
      <c r="H3045" s="157">
        <v>28</v>
      </c>
      <c r="I3045" s="157">
        <v>2013</v>
      </c>
      <c r="J3045" s="157" t="s">
        <v>6</v>
      </c>
    </row>
    <row r="3046" spans="1:10">
      <c r="A3046" s="166" t="str">
        <f t="shared" si="227"/>
        <v>Benin, Grants and volunteerism</v>
      </c>
      <c r="B3046" s="154" t="str">
        <f t="shared" si="229"/>
        <v>BJ</v>
      </c>
      <c r="C3046" s="154" t="str">
        <f t="shared" si="229"/>
        <v>204</v>
      </c>
      <c r="D3046" s="155" t="str">
        <f t="shared" si="229"/>
        <v>Benin</v>
      </c>
      <c r="E3046" s="154" t="s">
        <v>671</v>
      </c>
      <c r="F3046" s="157">
        <v>11</v>
      </c>
      <c r="G3046" s="157" t="s">
        <v>672</v>
      </c>
      <c r="H3046" s="157">
        <v>19</v>
      </c>
      <c r="I3046" s="157">
        <v>2013</v>
      </c>
      <c r="J3046" s="157" t="s">
        <v>5</v>
      </c>
    </row>
    <row r="3047" spans="1:10">
      <c r="A3047" s="166" t="str">
        <f t="shared" si="227"/>
        <v>Swaziland, Grants and volunteerism</v>
      </c>
      <c r="B3047" s="154" t="str">
        <f t="shared" si="229"/>
        <v>SZ</v>
      </c>
      <c r="C3047" s="154" t="str">
        <f t="shared" si="229"/>
        <v>748</v>
      </c>
      <c r="D3047" s="155" t="str">
        <f t="shared" si="229"/>
        <v>Swaziland</v>
      </c>
      <c r="E3047" s="154" t="s">
        <v>671</v>
      </c>
      <c r="F3047" s="157">
        <v>81</v>
      </c>
      <c r="G3047" s="157" t="s">
        <v>672</v>
      </c>
      <c r="H3047" s="157">
        <v>29</v>
      </c>
      <c r="I3047" s="157">
        <v>2013</v>
      </c>
      <c r="J3047" s="157" t="s">
        <v>6</v>
      </c>
    </row>
    <row r="3048" spans="1:10">
      <c r="A3048" s="166" t="str">
        <f t="shared" si="227"/>
        <v>Uganda, Grants and volunteerism</v>
      </c>
      <c r="B3048" s="154" t="str">
        <f t="shared" si="229"/>
        <v>UG</v>
      </c>
      <c r="C3048" s="154" t="str">
        <f t="shared" si="229"/>
        <v>800</v>
      </c>
      <c r="D3048" s="155" t="str">
        <f t="shared" si="229"/>
        <v>Uganda</v>
      </c>
      <c r="E3048" s="154" t="s">
        <v>671</v>
      </c>
      <c r="F3048" s="157">
        <v>136</v>
      </c>
      <c r="G3048" s="157" t="s">
        <v>672</v>
      </c>
      <c r="H3048" s="157">
        <v>36</v>
      </c>
      <c r="I3048" s="157">
        <v>2013</v>
      </c>
      <c r="J3048" s="157" t="s">
        <v>5</v>
      </c>
    </row>
    <row r="3049" spans="1:10">
      <c r="A3049" s="166" t="str">
        <f t="shared" si="227"/>
        <v>Tajikistan, Grants and volunteerism</v>
      </c>
      <c r="B3049" s="154" t="str">
        <f t="shared" si="229"/>
        <v>TJ</v>
      </c>
      <c r="C3049" s="154" t="str">
        <f t="shared" si="229"/>
        <v>762</v>
      </c>
      <c r="D3049" s="155" t="str">
        <f t="shared" si="229"/>
        <v>Tajikistan</v>
      </c>
      <c r="E3049" s="154" t="s">
        <v>671</v>
      </c>
      <c r="F3049" s="157">
        <v>113</v>
      </c>
      <c r="G3049" s="157" t="s">
        <v>672</v>
      </c>
      <c r="H3049" s="157">
        <v>32</v>
      </c>
      <c r="I3049" s="157">
        <v>2013</v>
      </c>
      <c r="J3049" s="157" t="s">
        <v>5</v>
      </c>
    </row>
    <row r="3050" spans="1:10">
      <c r="A3050" s="166" t="str">
        <f t="shared" si="227"/>
        <v>Solomon Islands, Grants and volunteerism</v>
      </c>
      <c r="B3050" s="154" t="str">
        <f t="shared" si="229"/>
        <v>SB</v>
      </c>
      <c r="C3050" s="154" t="str">
        <f t="shared" si="229"/>
        <v>090</v>
      </c>
      <c r="D3050" s="155" t="str">
        <f t="shared" si="229"/>
        <v>Solomon Islands</v>
      </c>
      <c r="E3050" s="154" t="s">
        <v>671</v>
      </c>
      <c r="F3050" s="157">
        <v>56</v>
      </c>
      <c r="G3050" s="157" t="s">
        <v>672</v>
      </c>
      <c r="H3050" s="157">
        <v>28</v>
      </c>
      <c r="I3050" s="157">
        <v>2013</v>
      </c>
      <c r="J3050" s="157" t="s">
        <v>6</v>
      </c>
    </row>
    <row r="3051" spans="1:10">
      <c r="A3051" s="166" t="str">
        <f t="shared" si="227"/>
        <v>Papua New Guinea, Grants and volunteerism</v>
      </c>
      <c r="B3051" s="154" t="str">
        <f t="shared" si="229"/>
        <v>PG</v>
      </c>
      <c r="C3051" s="154" t="str">
        <f t="shared" si="229"/>
        <v>598</v>
      </c>
      <c r="D3051" s="155" t="str">
        <f t="shared" si="229"/>
        <v>Papua New Guinea</v>
      </c>
      <c r="E3051" s="154" t="s">
        <v>671</v>
      </c>
      <c r="F3051" s="157">
        <v>56</v>
      </c>
      <c r="G3051" s="157" t="s">
        <v>672</v>
      </c>
      <c r="H3051" s="157">
        <v>28</v>
      </c>
      <c r="I3051" s="157">
        <v>2013</v>
      </c>
      <c r="J3051" s="157" t="s">
        <v>6</v>
      </c>
    </row>
    <row r="3052" spans="1:10">
      <c r="A3052" s="166" t="str">
        <f t="shared" si="227"/>
        <v>Senegal, Grants and volunteerism</v>
      </c>
      <c r="B3052" s="154" t="str">
        <f t="shared" si="229"/>
        <v>SN</v>
      </c>
      <c r="C3052" s="154" t="str">
        <f t="shared" si="229"/>
        <v>686</v>
      </c>
      <c r="D3052" s="155" t="str">
        <f t="shared" si="229"/>
        <v>Senegal</v>
      </c>
      <c r="E3052" s="154" t="s">
        <v>671</v>
      </c>
      <c r="F3052" s="157">
        <v>119</v>
      </c>
      <c r="G3052" s="157" t="s">
        <v>672</v>
      </c>
      <c r="H3052" s="157">
        <v>33</v>
      </c>
      <c r="I3052" s="157">
        <v>2013</v>
      </c>
      <c r="J3052" s="157" t="s">
        <v>5</v>
      </c>
    </row>
    <row r="3053" spans="1:10">
      <c r="A3053" s="166" t="str">
        <f t="shared" si="227"/>
        <v>United Republic of Tanzania, Grants and volunteerism</v>
      </c>
      <c r="B3053" s="154" t="str">
        <f t="shared" ref="B3053:D3068" si="230">B2853</f>
        <v>TZ</v>
      </c>
      <c r="C3053" s="154">
        <f t="shared" si="230"/>
        <v>834</v>
      </c>
      <c r="D3053" s="155" t="str">
        <f t="shared" si="230"/>
        <v>United Republic of Tanzania</v>
      </c>
      <c r="E3053" s="154" t="s">
        <v>671</v>
      </c>
      <c r="F3053" s="157">
        <v>136</v>
      </c>
      <c r="G3053" s="157" t="s">
        <v>672</v>
      </c>
      <c r="H3053" s="157">
        <v>36</v>
      </c>
      <c r="I3053" s="157">
        <v>2013</v>
      </c>
      <c r="J3053" s="157" t="s">
        <v>5</v>
      </c>
    </row>
    <row r="3054" spans="1:10">
      <c r="A3054" s="166" t="str">
        <f t="shared" si="227"/>
        <v>India, Grants and volunteerism</v>
      </c>
      <c r="B3054" s="154" t="str">
        <f t="shared" si="230"/>
        <v>IN</v>
      </c>
      <c r="C3054" s="154" t="str">
        <f t="shared" si="230"/>
        <v>356</v>
      </c>
      <c r="D3054" s="155" t="str">
        <f t="shared" si="230"/>
        <v>India</v>
      </c>
      <c r="E3054" s="154" t="s">
        <v>671</v>
      </c>
      <c r="F3054" s="157">
        <v>35</v>
      </c>
      <c r="G3054" s="157" t="s">
        <v>672</v>
      </c>
      <c r="H3054" s="157">
        <v>25</v>
      </c>
      <c r="I3054" s="157">
        <v>2013</v>
      </c>
      <c r="J3054" s="157" t="s">
        <v>5</v>
      </c>
    </row>
    <row r="3055" spans="1:10">
      <c r="A3055" s="166" t="str">
        <f t="shared" si="227"/>
        <v>Bhutan, Grants and volunteerism</v>
      </c>
      <c r="B3055" s="154" t="str">
        <f t="shared" si="230"/>
        <v>BT</v>
      </c>
      <c r="C3055" s="154" t="str">
        <f t="shared" si="230"/>
        <v>064</v>
      </c>
      <c r="D3055" s="155" t="str">
        <f t="shared" si="230"/>
        <v>Bhutan</v>
      </c>
      <c r="E3055" s="154" t="s">
        <v>671</v>
      </c>
      <c r="F3055" s="157">
        <v>56</v>
      </c>
      <c r="G3055" s="157" t="s">
        <v>672</v>
      </c>
      <c r="H3055" s="157">
        <v>28</v>
      </c>
      <c r="I3055" s="157">
        <v>2013</v>
      </c>
      <c r="J3055" s="157" t="s">
        <v>6</v>
      </c>
    </row>
    <row r="3056" spans="1:10">
      <c r="A3056" s="166" t="str">
        <f t="shared" si="227"/>
        <v>Nepal, Grants and volunteerism</v>
      </c>
      <c r="B3056" s="154" t="str">
        <f t="shared" si="230"/>
        <v>NP</v>
      </c>
      <c r="C3056" s="154" t="str">
        <f t="shared" si="230"/>
        <v>524</v>
      </c>
      <c r="D3056" s="155" t="str">
        <f t="shared" si="230"/>
        <v>Nepal</v>
      </c>
      <c r="E3056" s="154" t="s">
        <v>671</v>
      </c>
      <c r="F3056" s="157">
        <v>127</v>
      </c>
      <c r="G3056" s="157" t="s">
        <v>672</v>
      </c>
      <c r="H3056" s="157">
        <v>34</v>
      </c>
      <c r="I3056" s="157">
        <v>2013</v>
      </c>
      <c r="J3056" s="157" t="s">
        <v>5</v>
      </c>
    </row>
    <row r="3057" spans="1:10">
      <c r="A3057" s="166" t="str">
        <f t="shared" si="227"/>
        <v>Bangladesh, Grants and volunteerism</v>
      </c>
      <c r="B3057" s="154" t="str">
        <f t="shared" si="230"/>
        <v>BD</v>
      </c>
      <c r="C3057" s="154" t="str">
        <f t="shared" si="230"/>
        <v>050</v>
      </c>
      <c r="D3057" s="155" t="str">
        <f t="shared" si="230"/>
        <v>Bangladesh</v>
      </c>
      <c r="E3057" s="154" t="s">
        <v>671</v>
      </c>
      <c r="F3057" s="157">
        <v>44</v>
      </c>
      <c r="G3057" s="157" t="s">
        <v>672</v>
      </c>
      <c r="H3057" s="157">
        <v>26</v>
      </c>
      <c r="I3057" s="157">
        <v>2013</v>
      </c>
      <c r="J3057" s="157" t="s">
        <v>5</v>
      </c>
    </row>
    <row r="3058" spans="1:10">
      <c r="A3058" s="166" t="str">
        <f t="shared" si="227"/>
        <v>Occupied Palestinian Territory, Grants and volunteerism</v>
      </c>
      <c r="B3058" s="154" t="str">
        <f t="shared" si="230"/>
        <v>PS</v>
      </c>
      <c r="C3058" s="154" t="str">
        <f t="shared" si="230"/>
        <v>275</v>
      </c>
      <c r="D3058" s="155" t="str">
        <f t="shared" si="230"/>
        <v>Occupied Palestinian Territory</v>
      </c>
      <c r="E3058" s="154" t="s">
        <v>671</v>
      </c>
      <c r="F3058" s="157">
        <v>9</v>
      </c>
      <c r="G3058" s="157" t="s">
        <v>672</v>
      </c>
      <c r="H3058" s="157">
        <v>18</v>
      </c>
      <c r="I3058" s="157">
        <v>2013</v>
      </c>
      <c r="J3058" s="157" t="s">
        <v>5</v>
      </c>
    </row>
    <row r="3059" spans="1:10">
      <c r="A3059" s="166" t="str">
        <f t="shared" si="227"/>
        <v>Kenya, Grants and volunteerism</v>
      </c>
      <c r="B3059" s="154" t="str">
        <f t="shared" si="230"/>
        <v>KE</v>
      </c>
      <c r="C3059" s="154" t="str">
        <f t="shared" si="230"/>
        <v>404</v>
      </c>
      <c r="D3059" s="155" t="str">
        <f t="shared" si="230"/>
        <v>Kenya</v>
      </c>
      <c r="E3059" s="154" t="s">
        <v>671</v>
      </c>
      <c r="F3059" s="157">
        <v>156</v>
      </c>
      <c r="G3059" s="157" t="s">
        <v>672</v>
      </c>
      <c r="H3059" s="157">
        <v>40</v>
      </c>
      <c r="I3059" s="157">
        <v>2013</v>
      </c>
      <c r="J3059" s="157" t="s">
        <v>5</v>
      </c>
    </row>
    <row r="3060" spans="1:10">
      <c r="A3060" s="166" t="str">
        <f t="shared" si="227"/>
        <v>Uzbekistan, Grants and volunteerism</v>
      </c>
      <c r="B3060" s="154" t="str">
        <f t="shared" si="230"/>
        <v>UZ</v>
      </c>
      <c r="C3060" s="154" t="str">
        <f t="shared" si="230"/>
        <v>860</v>
      </c>
      <c r="D3060" s="155" t="str">
        <f t="shared" si="230"/>
        <v>Uzbekistan</v>
      </c>
      <c r="E3060" s="154" t="s">
        <v>671</v>
      </c>
      <c r="F3060" s="157">
        <v>136</v>
      </c>
      <c r="G3060" s="157" t="s">
        <v>672</v>
      </c>
      <c r="H3060" s="157">
        <v>36</v>
      </c>
      <c r="I3060" s="157">
        <v>2013</v>
      </c>
      <c r="J3060" s="157" t="s">
        <v>5</v>
      </c>
    </row>
    <row r="3061" spans="1:10">
      <c r="A3061" s="166" t="str">
        <f t="shared" si="227"/>
        <v>Syrian Arab Republic, Grants and volunteerism</v>
      </c>
      <c r="B3061" s="154" t="str">
        <f t="shared" si="230"/>
        <v>SY</v>
      </c>
      <c r="C3061" s="154" t="str">
        <f t="shared" si="230"/>
        <v>760</v>
      </c>
      <c r="D3061" s="155" t="str">
        <f t="shared" si="230"/>
        <v>Syrian Arab Republic</v>
      </c>
      <c r="E3061" s="154" t="s">
        <v>671</v>
      </c>
      <c r="F3061" s="157">
        <v>156</v>
      </c>
      <c r="G3061" s="157" t="s">
        <v>672</v>
      </c>
      <c r="H3061" s="157">
        <v>40</v>
      </c>
      <c r="I3061" s="157">
        <v>2013</v>
      </c>
      <c r="J3061" s="157" t="s">
        <v>5</v>
      </c>
    </row>
    <row r="3062" spans="1:10">
      <c r="A3062" s="166" t="str">
        <f t="shared" si="227"/>
        <v>Viet Nam, Grants and volunteerism</v>
      </c>
      <c r="B3062" s="154" t="str">
        <f t="shared" si="230"/>
        <v>VN</v>
      </c>
      <c r="C3062" s="154" t="str">
        <f t="shared" si="230"/>
        <v>704</v>
      </c>
      <c r="D3062" s="155" t="str">
        <f t="shared" si="230"/>
        <v>Viet Nam</v>
      </c>
      <c r="E3062" s="154" t="s">
        <v>671</v>
      </c>
      <c r="F3062" s="157">
        <v>19</v>
      </c>
      <c r="G3062" s="157" t="s">
        <v>672</v>
      </c>
      <c r="H3062" s="157">
        <v>20</v>
      </c>
      <c r="I3062" s="157">
        <v>2013</v>
      </c>
      <c r="J3062" s="157" t="s">
        <v>5</v>
      </c>
    </row>
    <row r="3063" spans="1:10">
      <c r="A3063" s="166" t="str">
        <f t="shared" si="227"/>
        <v>Kiribati, Grants and volunteerism</v>
      </c>
      <c r="B3063" s="154" t="str">
        <f t="shared" si="230"/>
        <v>KI</v>
      </c>
      <c r="C3063" s="154" t="str">
        <f t="shared" si="230"/>
        <v>296</v>
      </c>
      <c r="D3063" s="155" t="str">
        <f t="shared" si="230"/>
        <v>Kiribati</v>
      </c>
      <c r="E3063" s="154" t="s">
        <v>671</v>
      </c>
      <c r="F3063" s="157">
        <v>56</v>
      </c>
      <c r="G3063" s="157" t="s">
        <v>672</v>
      </c>
      <c r="H3063" s="157">
        <v>28</v>
      </c>
      <c r="I3063" s="157">
        <v>2013</v>
      </c>
      <c r="J3063" s="157" t="s">
        <v>6</v>
      </c>
    </row>
    <row r="3064" spans="1:10">
      <c r="A3064" s="166" t="str">
        <f t="shared" si="227"/>
        <v>Algeria, Grants and volunteerism</v>
      </c>
      <c r="B3064" s="154" t="str">
        <f t="shared" si="230"/>
        <v>DZ</v>
      </c>
      <c r="C3064" s="154" t="str">
        <f t="shared" si="230"/>
        <v>012</v>
      </c>
      <c r="D3064" s="155" t="str">
        <f t="shared" si="230"/>
        <v>Algeria</v>
      </c>
      <c r="E3064" s="154" t="s">
        <v>671</v>
      </c>
      <c r="F3064" s="157">
        <v>22</v>
      </c>
      <c r="G3064" s="157" t="s">
        <v>672</v>
      </c>
      <c r="H3064" s="157">
        <v>21</v>
      </c>
      <c r="I3064" s="157">
        <v>2013</v>
      </c>
      <c r="J3064" s="157" t="s">
        <v>5</v>
      </c>
    </row>
    <row r="3065" spans="1:10">
      <c r="A3065" s="166" t="str">
        <f t="shared" si="227"/>
        <v>Equatorial Guinea, Grants and volunteerism</v>
      </c>
      <c r="B3065" s="154" t="str">
        <f t="shared" si="230"/>
        <v>GQ</v>
      </c>
      <c r="C3065" s="154" t="str">
        <f t="shared" si="230"/>
        <v>226</v>
      </c>
      <c r="D3065" s="155" t="str">
        <f t="shared" si="230"/>
        <v>Equatorial Guinea</v>
      </c>
      <c r="E3065" s="154" t="s">
        <v>671</v>
      </c>
      <c r="F3065" s="157">
        <v>127</v>
      </c>
      <c r="G3065" s="157" t="s">
        <v>672</v>
      </c>
      <c r="H3065" s="157">
        <v>34</v>
      </c>
      <c r="I3065" s="157">
        <v>2013</v>
      </c>
      <c r="J3065" s="157" t="s">
        <v>6</v>
      </c>
    </row>
    <row r="3066" spans="1:10">
      <c r="A3066" s="166" t="str">
        <f t="shared" si="227"/>
        <v>Nicaragua, Grants and volunteerism</v>
      </c>
      <c r="B3066" s="154" t="str">
        <f t="shared" si="230"/>
        <v>NI</v>
      </c>
      <c r="C3066" s="154" t="str">
        <f t="shared" si="230"/>
        <v>558</v>
      </c>
      <c r="D3066" s="155" t="str">
        <f t="shared" si="230"/>
        <v>Nicaragua</v>
      </c>
      <c r="E3066" s="154" t="s">
        <v>671</v>
      </c>
      <c r="F3066" s="157">
        <v>48</v>
      </c>
      <c r="G3066" s="157" t="s">
        <v>672</v>
      </c>
      <c r="H3066" s="157">
        <v>27</v>
      </c>
      <c r="I3066" s="157">
        <v>2013</v>
      </c>
      <c r="J3066" s="157" t="s">
        <v>5</v>
      </c>
    </row>
    <row r="3067" spans="1:10">
      <c r="A3067" s="166" t="str">
        <f t="shared" si="227"/>
        <v>Turkmenistan, Grants and volunteerism</v>
      </c>
      <c r="B3067" s="154" t="str">
        <f t="shared" si="230"/>
        <v>TM</v>
      </c>
      <c r="C3067" s="154" t="str">
        <f t="shared" si="230"/>
        <v>795</v>
      </c>
      <c r="D3067" s="155" t="str">
        <f t="shared" si="230"/>
        <v>Turkmenistan</v>
      </c>
      <c r="E3067" s="154" t="s">
        <v>671</v>
      </c>
      <c r="F3067" s="157">
        <v>169</v>
      </c>
      <c r="G3067" s="157" t="s">
        <v>672</v>
      </c>
      <c r="H3067" s="157">
        <v>42</v>
      </c>
      <c r="I3067" s="157">
        <v>2013</v>
      </c>
      <c r="J3067" s="157" t="s">
        <v>5</v>
      </c>
    </row>
    <row r="3068" spans="1:10">
      <c r="A3068" s="166" t="str">
        <f t="shared" si="227"/>
        <v>Honduras, Grants and volunteerism</v>
      </c>
      <c r="B3068" s="154" t="str">
        <f t="shared" si="230"/>
        <v>HN</v>
      </c>
      <c r="C3068" s="154" t="str">
        <f t="shared" si="230"/>
        <v>340</v>
      </c>
      <c r="D3068" s="155" t="str">
        <f t="shared" si="230"/>
        <v>Honduras</v>
      </c>
      <c r="E3068" s="154" t="s">
        <v>671</v>
      </c>
      <c r="F3068" s="157">
        <v>127</v>
      </c>
      <c r="G3068" s="157" t="s">
        <v>672</v>
      </c>
      <c r="H3068" s="157">
        <v>34</v>
      </c>
      <c r="I3068" s="157">
        <v>2013</v>
      </c>
      <c r="J3068" s="157" t="s">
        <v>5</v>
      </c>
    </row>
    <row r="3069" spans="1:10">
      <c r="A3069" s="166" t="str">
        <f t="shared" si="227"/>
        <v>Pakistan, Grants and volunteerism</v>
      </c>
      <c r="B3069" s="154" t="str">
        <f t="shared" ref="B3069:D3084" si="231">B2869</f>
        <v>PK</v>
      </c>
      <c r="C3069" s="154" t="str">
        <f t="shared" si="231"/>
        <v>586</v>
      </c>
      <c r="D3069" s="155" t="str">
        <f t="shared" si="231"/>
        <v>Pakistan</v>
      </c>
      <c r="E3069" s="154" t="s">
        <v>671</v>
      </c>
      <c r="F3069" s="157">
        <v>132</v>
      </c>
      <c r="G3069" s="157" t="s">
        <v>672</v>
      </c>
      <c r="H3069" s="157">
        <v>35</v>
      </c>
      <c r="I3069" s="157">
        <v>2013</v>
      </c>
      <c r="J3069" s="157" t="s">
        <v>5</v>
      </c>
    </row>
    <row r="3070" spans="1:10">
      <c r="A3070" s="166" t="str">
        <f t="shared" si="227"/>
        <v>Kyrgyzstan, Grants and volunteerism</v>
      </c>
      <c r="B3070" s="154" t="str">
        <f t="shared" si="231"/>
        <v>KG</v>
      </c>
      <c r="C3070" s="154" t="str">
        <f t="shared" si="231"/>
        <v>417</v>
      </c>
      <c r="D3070" s="155" t="str">
        <f t="shared" si="231"/>
        <v>Kyrgyzstan</v>
      </c>
      <c r="E3070" s="154" t="s">
        <v>671</v>
      </c>
      <c r="F3070" s="157">
        <v>81</v>
      </c>
      <c r="G3070" s="157" t="s">
        <v>672</v>
      </c>
      <c r="H3070" s="157">
        <v>29</v>
      </c>
      <c r="I3070" s="157">
        <v>2013</v>
      </c>
      <c r="J3070" s="157" t="s">
        <v>5</v>
      </c>
    </row>
    <row r="3071" spans="1:10">
      <c r="A3071" s="166" t="str">
        <f t="shared" si="227"/>
        <v>Bolivia (Plurinational State of), Grants and volunteerism</v>
      </c>
      <c r="B3071" s="154" t="str">
        <f t="shared" si="231"/>
        <v>BO</v>
      </c>
      <c r="C3071" s="154" t="str">
        <f t="shared" si="231"/>
        <v>068</v>
      </c>
      <c r="D3071" s="155" t="str">
        <f t="shared" si="231"/>
        <v>Bolivia (Plurinational State of)</v>
      </c>
      <c r="E3071" s="154" t="s">
        <v>671</v>
      </c>
      <c r="F3071" s="157">
        <v>127</v>
      </c>
      <c r="G3071" s="157" t="s">
        <v>672</v>
      </c>
      <c r="H3071" s="157">
        <v>34</v>
      </c>
      <c r="I3071" s="157">
        <v>2013</v>
      </c>
      <c r="J3071" s="157" t="s">
        <v>5</v>
      </c>
    </row>
    <row r="3072" spans="1:10">
      <c r="A3072" s="166" t="str">
        <f t="shared" si="227"/>
        <v>Micronesia (Federated States of), Grants and volunteerism</v>
      </c>
      <c r="B3072" s="154" t="str">
        <f t="shared" si="231"/>
        <v>FM</v>
      </c>
      <c r="C3072" s="154" t="str">
        <f t="shared" si="231"/>
        <v>583</v>
      </c>
      <c r="D3072" s="155" t="str">
        <f t="shared" si="231"/>
        <v>Micronesia (Federated States of)</v>
      </c>
      <c r="E3072" s="154" t="s">
        <v>671</v>
      </c>
      <c r="F3072" s="157">
        <v>56</v>
      </c>
      <c r="G3072" s="157" t="s">
        <v>672</v>
      </c>
      <c r="H3072" s="157">
        <v>28</v>
      </c>
      <c r="I3072" s="157">
        <v>2013</v>
      </c>
      <c r="J3072" s="157" t="s">
        <v>6</v>
      </c>
    </row>
    <row r="3073" spans="1:10">
      <c r="A3073" s="166" t="str">
        <f t="shared" si="227"/>
        <v>Zambia, Grants and volunteerism</v>
      </c>
      <c r="B3073" s="154" t="str">
        <f t="shared" si="231"/>
        <v>ZM</v>
      </c>
      <c r="C3073" s="154" t="str">
        <f t="shared" si="231"/>
        <v>894</v>
      </c>
      <c r="D3073" s="155" t="str">
        <f t="shared" si="231"/>
        <v>Zambia</v>
      </c>
      <c r="E3073" s="154" t="s">
        <v>671</v>
      </c>
      <c r="F3073" s="157">
        <v>142</v>
      </c>
      <c r="G3073" s="157" t="s">
        <v>672</v>
      </c>
      <c r="H3073" s="157">
        <v>37</v>
      </c>
      <c r="I3073" s="157">
        <v>2013</v>
      </c>
      <c r="J3073" s="157" t="s">
        <v>5</v>
      </c>
    </row>
    <row r="3074" spans="1:10">
      <c r="A3074" s="166" t="str">
        <f t="shared" si="227"/>
        <v>Gabon, Grants and volunteerism</v>
      </c>
      <c r="B3074" s="154" t="str">
        <f t="shared" si="231"/>
        <v>GA</v>
      </c>
      <c r="C3074" s="154" t="str">
        <f t="shared" si="231"/>
        <v>266</v>
      </c>
      <c r="D3074" s="155" t="str">
        <f t="shared" si="231"/>
        <v>Gabon</v>
      </c>
      <c r="E3074" s="154" t="s">
        <v>671</v>
      </c>
      <c r="F3074" s="157">
        <v>56</v>
      </c>
      <c r="G3074" s="157" t="s">
        <v>672</v>
      </c>
      <c r="H3074" s="157">
        <v>28</v>
      </c>
      <c r="I3074" s="157">
        <v>2013</v>
      </c>
      <c r="J3074" s="157" t="s">
        <v>5</v>
      </c>
    </row>
    <row r="3075" spans="1:10">
      <c r="A3075" s="166" t="str">
        <f t="shared" si="227"/>
        <v>Marshall Islands, Grants and volunteerism</v>
      </c>
      <c r="B3075" s="154" t="str">
        <f t="shared" si="231"/>
        <v>MH</v>
      </c>
      <c r="C3075" s="154" t="str">
        <f t="shared" si="231"/>
        <v>584</v>
      </c>
      <c r="D3075" s="155" t="str">
        <f t="shared" si="231"/>
        <v>Marshall Islands</v>
      </c>
      <c r="E3075" s="154" t="s">
        <v>671</v>
      </c>
      <c r="F3075" s="157">
        <v>81</v>
      </c>
      <c r="G3075" s="157" t="s">
        <v>672</v>
      </c>
      <c r="H3075" s="157">
        <v>29</v>
      </c>
      <c r="I3075" s="157">
        <v>2013</v>
      </c>
      <c r="J3075" s="157" t="s">
        <v>6</v>
      </c>
    </row>
    <row r="3076" spans="1:10">
      <c r="A3076" s="166" t="str">
        <f t="shared" si="227"/>
        <v>Guatemala, Grants and volunteerism</v>
      </c>
      <c r="B3076" s="154" t="str">
        <f t="shared" si="231"/>
        <v>GT</v>
      </c>
      <c r="C3076" s="154" t="str">
        <f t="shared" si="231"/>
        <v>320</v>
      </c>
      <c r="D3076" s="155" t="str">
        <f t="shared" si="231"/>
        <v>Guatemala</v>
      </c>
      <c r="E3076" s="154" t="s">
        <v>671</v>
      </c>
      <c r="F3076" s="157">
        <v>163</v>
      </c>
      <c r="G3076" s="157" t="s">
        <v>672</v>
      </c>
      <c r="H3076" s="157">
        <v>41</v>
      </c>
      <c r="I3076" s="157">
        <v>2013</v>
      </c>
      <c r="J3076" s="157" t="s">
        <v>5</v>
      </c>
    </row>
    <row r="3077" spans="1:10">
      <c r="A3077" s="166" t="str">
        <f t="shared" si="227"/>
        <v>Morocco, Grants and volunteerism</v>
      </c>
      <c r="B3077" s="154" t="str">
        <f t="shared" si="231"/>
        <v>MA</v>
      </c>
      <c r="C3077" s="154" t="str">
        <f t="shared" si="231"/>
        <v>504</v>
      </c>
      <c r="D3077" s="155" t="str">
        <f t="shared" si="231"/>
        <v>Morocco</v>
      </c>
      <c r="E3077" s="154" t="s">
        <v>671</v>
      </c>
      <c r="F3077" s="157">
        <v>19</v>
      </c>
      <c r="G3077" s="157" t="s">
        <v>672</v>
      </c>
      <c r="H3077" s="157">
        <v>20</v>
      </c>
      <c r="I3077" s="157">
        <v>2013</v>
      </c>
      <c r="J3077" s="157" t="s">
        <v>5</v>
      </c>
    </row>
    <row r="3078" spans="1:10">
      <c r="A3078" s="166" t="str">
        <f t="shared" ref="A3078:A3141" si="232">D3078&amp;", "&amp;E3078</f>
        <v>Iran (Islamic Republic of), Grants and volunteerism</v>
      </c>
      <c r="B3078" s="154" t="str">
        <f t="shared" si="231"/>
        <v>IR</v>
      </c>
      <c r="C3078" s="154" t="str">
        <f t="shared" si="231"/>
        <v>364</v>
      </c>
      <c r="D3078" s="155" t="str">
        <f t="shared" si="231"/>
        <v>Iran (Islamic Republic of)</v>
      </c>
      <c r="E3078" s="154" t="s">
        <v>671</v>
      </c>
      <c r="F3078" s="157">
        <v>81</v>
      </c>
      <c r="G3078" s="157" t="s">
        <v>672</v>
      </c>
      <c r="H3078" s="157">
        <v>29</v>
      </c>
      <c r="I3078" s="157">
        <v>2013</v>
      </c>
      <c r="J3078" s="157" t="s">
        <v>6</v>
      </c>
    </row>
    <row r="3079" spans="1:10">
      <c r="A3079" s="166" t="str">
        <f t="shared" si="232"/>
        <v>Guyana, Grants and volunteerism</v>
      </c>
      <c r="B3079" s="154" t="str">
        <f t="shared" si="231"/>
        <v>GY</v>
      </c>
      <c r="C3079" s="154" t="str">
        <f t="shared" si="231"/>
        <v>328</v>
      </c>
      <c r="D3079" s="155" t="str">
        <f t="shared" si="231"/>
        <v>Guyana</v>
      </c>
      <c r="E3079" s="154" t="s">
        <v>671</v>
      </c>
      <c r="F3079" s="157">
        <v>81</v>
      </c>
      <c r="G3079" s="157" t="s">
        <v>672</v>
      </c>
      <c r="H3079" s="157">
        <v>29</v>
      </c>
      <c r="I3079" s="157">
        <v>2013</v>
      </c>
      <c r="J3079" s="157" t="s">
        <v>6</v>
      </c>
    </row>
    <row r="3080" spans="1:10">
      <c r="A3080" s="166" t="str">
        <f t="shared" si="232"/>
        <v>Vanuatu, Grants and volunteerism</v>
      </c>
      <c r="B3080" s="154" t="str">
        <f t="shared" si="231"/>
        <v>VU</v>
      </c>
      <c r="C3080" s="154" t="str">
        <f t="shared" si="231"/>
        <v>548</v>
      </c>
      <c r="D3080" s="155" t="str">
        <f t="shared" si="231"/>
        <v>Vanuatu</v>
      </c>
      <c r="E3080" s="154" t="s">
        <v>671</v>
      </c>
      <c r="F3080" s="157">
        <v>81</v>
      </c>
      <c r="G3080" s="157" t="s">
        <v>672</v>
      </c>
      <c r="H3080" s="157">
        <v>29</v>
      </c>
      <c r="I3080" s="157">
        <v>2013</v>
      </c>
      <c r="J3080" s="157" t="s">
        <v>6</v>
      </c>
    </row>
    <row r="3081" spans="1:10">
      <c r="A3081" s="166" t="str">
        <f t="shared" si="232"/>
        <v>Mongolia, Grants and volunteerism</v>
      </c>
      <c r="B3081" s="154" t="str">
        <f t="shared" si="231"/>
        <v>MN</v>
      </c>
      <c r="C3081" s="154" t="str">
        <f t="shared" si="231"/>
        <v>496</v>
      </c>
      <c r="D3081" s="155" t="str">
        <f t="shared" si="231"/>
        <v>Mongolia</v>
      </c>
      <c r="E3081" s="154" t="s">
        <v>671</v>
      </c>
      <c r="F3081" s="157">
        <v>149</v>
      </c>
      <c r="G3081" s="157" t="s">
        <v>672</v>
      </c>
      <c r="H3081" s="157">
        <v>39</v>
      </c>
      <c r="I3081" s="157">
        <v>2013</v>
      </c>
      <c r="J3081" s="157" t="s">
        <v>5</v>
      </c>
    </row>
    <row r="3082" spans="1:10">
      <c r="A3082" s="166" t="str">
        <f t="shared" si="232"/>
        <v>Egypt, Grants and volunteerism</v>
      </c>
      <c r="B3082" s="154" t="str">
        <f t="shared" si="231"/>
        <v>EG</v>
      </c>
      <c r="C3082" s="154" t="str">
        <f t="shared" si="231"/>
        <v>818</v>
      </c>
      <c r="D3082" s="155" t="str">
        <f t="shared" si="231"/>
        <v>Egypt</v>
      </c>
      <c r="E3082" s="154" t="s">
        <v>671</v>
      </c>
      <c r="F3082" s="157">
        <v>30</v>
      </c>
      <c r="G3082" s="157" t="s">
        <v>672</v>
      </c>
      <c r="H3082" s="157">
        <v>23</v>
      </c>
      <c r="I3082" s="157">
        <v>2013</v>
      </c>
      <c r="J3082" s="157" t="s">
        <v>5</v>
      </c>
    </row>
    <row r="3083" spans="1:10">
      <c r="A3083" s="166" t="str">
        <f t="shared" si="232"/>
        <v>Tuvalu, Grants and volunteerism</v>
      </c>
      <c r="B3083" s="154" t="str">
        <f t="shared" si="231"/>
        <v>TV</v>
      </c>
      <c r="C3083" s="154" t="str">
        <f t="shared" si="231"/>
        <v>798</v>
      </c>
      <c r="D3083" s="155" t="str">
        <f t="shared" si="231"/>
        <v>Tuvalu</v>
      </c>
      <c r="E3083" s="154" t="s">
        <v>671</v>
      </c>
      <c r="F3083" s="157">
        <v>81</v>
      </c>
      <c r="G3083" s="157" t="s">
        <v>672</v>
      </c>
      <c r="H3083" s="157">
        <v>29</v>
      </c>
      <c r="I3083" s="157">
        <v>2013</v>
      </c>
      <c r="J3083" s="157" t="s">
        <v>6</v>
      </c>
    </row>
    <row r="3084" spans="1:10">
      <c r="A3084" s="166" t="str">
        <f t="shared" si="232"/>
        <v>Belize, Grants and volunteerism</v>
      </c>
      <c r="B3084" s="154" t="str">
        <f t="shared" si="231"/>
        <v>BZ</v>
      </c>
      <c r="C3084" s="154" t="str">
        <f t="shared" si="231"/>
        <v>084</v>
      </c>
      <c r="D3084" s="155" t="str">
        <f t="shared" si="231"/>
        <v>Belize</v>
      </c>
      <c r="E3084" s="154" t="s">
        <v>671</v>
      </c>
      <c r="F3084" s="157">
        <v>81</v>
      </c>
      <c r="G3084" s="157" t="s">
        <v>672</v>
      </c>
      <c r="H3084" s="157">
        <v>29</v>
      </c>
      <c r="I3084" s="157">
        <v>2013</v>
      </c>
      <c r="J3084" s="157" t="s">
        <v>6</v>
      </c>
    </row>
    <row r="3085" spans="1:10">
      <c r="A3085" s="166" t="str">
        <f t="shared" si="232"/>
        <v>El Salvador, Grants and volunteerism</v>
      </c>
      <c r="B3085" s="154" t="str">
        <f t="shared" ref="B3085:D3100" si="233">B2885</f>
        <v>SV</v>
      </c>
      <c r="C3085" s="154" t="str">
        <f t="shared" si="233"/>
        <v>222</v>
      </c>
      <c r="D3085" s="155" t="str">
        <f t="shared" si="233"/>
        <v>El Salvador</v>
      </c>
      <c r="E3085" s="154" t="s">
        <v>671</v>
      </c>
      <c r="F3085" s="157">
        <v>28</v>
      </c>
      <c r="G3085" s="157" t="s">
        <v>672</v>
      </c>
      <c r="H3085" s="157">
        <v>22</v>
      </c>
      <c r="I3085" s="157">
        <v>2013</v>
      </c>
      <c r="J3085" s="157" t="s">
        <v>5</v>
      </c>
    </row>
    <row r="3086" spans="1:10">
      <c r="A3086" s="166" t="str">
        <f t="shared" si="232"/>
        <v>Tunisia, Grants and volunteerism</v>
      </c>
      <c r="B3086" s="154" t="str">
        <f t="shared" si="233"/>
        <v>TN</v>
      </c>
      <c r="C3086" s="154" t="str">
        <f t="shared" si="233"/>
        <v>788</v>
      </c>
      <c r="D3086" s="155" t="str">
        <f t="shared" si="233"/>
        <v>Tunisia</v>
      </c>
      <c r="E3086" s="154" t="s">
        <v>671</v>
      </c>
      <c r="F3086" s="157">
        <v>30</v>
      </c>
      <c r="G3086" s="157" t="s">
        <v>672</v>
      </c>
      <c r="H3086" s="157">
        <v>23</v>
      </c>
      <c r="I3086" s="157">
        <v>2013</v>
      </c>
      <c r="J3086" s="157" t="s">
        <v>5</v>
      </c>
    </row>
    <row r="3087" spans="1:10">
      <c r="A3087" s="166" t="str">
        <f t="shared" si="232"/>
        <v>Ghana, Grants and volunteerism</v>
      </c>
      <c r="B3087" s="154" t="str">
        <f t="shared" si="233"/>
        <v>GH</v>
      </c>
      <c r="C3087" s="154" t="str">
        <f t="shared" si="233"/>
        <v>288</v>
      </c>
      <c r="D3087" s="155" t="str">
        <f t="shared" si="233"/>
        <v>Ghana</v>
      </c>
      <c r="E3087" s="154" t="s">
        <v>671</v>
      </c>
      <c r="F3087" s="157">
        <v>119</v>
      </c>
      <c r="G3087" s="157" t="s">
        <v>672</v>
      </c>
      <c r="H3087" s="157">
        <v>33</v>
      </c>
      <c r="I3087" s="157">
        <v>2013</v>
      </c>
      <c r="J3087" s="157" t="s">
        <v>5</v>
      </c>
    </row>
    <row r="3088" spans="1:10">
      <c r="A3088" s="166" t="str">
        <f t="shared" si="232"/>
        <v>Azerbaijan, Grants and volunteerism</v>
      </c>
      <c r="B3088" s="154" t="str">
        <f t="shared" si="233"/>
        <v>AZ</v>
      </c>
      <c r="C3088" s="154" t="str">
        <f t="shared" si="233"/>
        <v>031</v>
      </c>
      <c r="D3088" s="155" t="str">
        <f t="shared" si="233"/>
        <v>Azerbaijan</v>
      </c>
      <c r="E3088" s="154" t="s">
        <v>671</v>
      </c>
      <c r="F3088" s="157">
        <v>101</v>
      </c>
      <c r="G3088" s="157" t="s">
        <v>672</v>
      </c>
      <c r="H3088" s="157">
        <v>30</v>
      </c>
      <c r="I3088" s="157">
        <v>2013</v>
      </c>
      <c r="J3088" s="157" t="s">
        <v>5</v>
      </c>
    </row>
    <row r="3089" spans="1:10">
      <c r="A3089" s="166" t="str">
        <f t="shared" si="232"/>
        <v>Maldives, Grants and volunteerism</v>
      </c>
      <c r="B3089" s="154" t="str">
        <f t="shared" si="233"/>
        <v>MV</v>
      </c>
      <c r="C3089" s="154" t="str">
        <f t="shared" si="233"/>
        <v>462</v>
      </c>
      <c r="D3089" s="155" t="str">
        <f t="shared" si="233"/>
        <v>Maldives</v>
      </c>
      <c r="E3089" s="154" t="s">
        <v>671</v>
      </c>
      <c r="F3089" s="157">
        <v>81</v>
      </c>
      <c r="G3089" s="157" t="s">
        <v>672</v>
      </c>
      <c r="H3089" s="157">
        <v>29</v>
      </c>
      <c r="I3089" s="157">
        <v>2013</v>
      </c>
      <c r="J3089" s="157" t="s">
        <v>6</v>
      </c>
    </row>
    <row r="3090" spans="1:10">
      <c r="A3090" s="166" t="str">
        <f t="shared" si="232"/>
        <v>Paraguay, Grants and volunteerism</v>
      </c>
      <c r="B3090" s="154" t="str">
        <f t="shared" si="233"/>
        <v>PY</v>
      </c>
      <c r="C3090" s="154" t="str">
        <f t="shared" si="233"/>
        <v>600</v>
      </c>
      <c r="D3090" s="155" t="str">
        <f t="shared" si="233"/>
        <v>Paraguay</v>
      </c>
      <c r="E3090" s="154" t="s">
        <v>671</v>
      </c>
      <c r="F3090" s="157">
        <v>142</v>
      </c>
      <c r="G3090" s="157" t="s">
        <v>672</v>
      </c>
      <c r="H3090" s="157">
        <v>37</v>
      </c>
      <c r="I3090" s="157">
        <v>2013</v>
      </c>
      <c r="J3090" s="157" t="s">
        <v>5</v>
      </c>
    </row>
    <row r="3091" spans="1:10">
      <c r="A3091" s="166" t="str">
        <f t="shared" si="232"/>
        <v>Bosnia and Herzegovina, Grants and volunteerism</v>
      </c>
      <c r="B3091" s="154" t="str">
        <f t="shared" si="233"/>
        <v>BA</v>
      </c>
      <c r="C3091" s="154" t="str">
        <f t="shared" si="233"/>
        <v>070</v>
      </c>
      <c r="D3091" s="155" t="str">
        <f t="shared" si="233"/>
        <v>Bosnia and Herzegovina</v>
      </c>
      <c r="E3091" s="154" t="s">
        <v>671</v>
      </c>
      <c r="F3091" s="157">
        <v>22</v>
      </c>
      <c r="G3091" s="157" t="s">
        <v>672</v>
      </c>
      <c r="H3091" s="157">
        <v>21</v>
      </c>
      <c r="I3091" s="157">
        <v>2013</v>
      </c>
      <c r="J3091" s="157" t="s">
        <v>5</v>
      </c>
    </row>
    <row r="3092" spans="1:10">
      <c r="A3092" s="166" t="str">
        <f t="shared" si="232"/>
        <v>Jordan, Grants and volunteerism</v>
      </c>
      <c r="B3092" s="154" t="str">
        <f t="shared" si="233"/>
        <v>JO</v>
      </c>
      <c r="C3092" s="154" t="str">
        <f t="shared" si="233"/>
        <v>400</v>
      </c>
      <c r="D3092" s="155" t="str">
        <f t="shared" si="233"/>
        <v>Jordan</v>
      </c>
      <c r="E3092" s="154" t="s">
        <v>671</v>
      </c>
      <c r="F3092" s="157">
        <v>11</v>
      </c>
      <c r="G3092" s="157" t="s">
        <v>672</v>
      </c>
      <c r="H3092" s="157">
        <v>19</v>
      </c>
      <c r="I3092" s="157">
        <v>2013</v>
      </c>
      <c r="J3092" s="157" t="s">
        <v>5</v>
      </c>
    </row>
    <row r="3093" spans="1:10">
      <c r="A3093" s="166" t="str">
        <f t="shared" si="232"/>
        <v>Libya, Grants and volunteerism</v>
      </c>
      <c r="B3093" s="154" t="str">
        <f t="shared" si="233"/>
        <v>LY</v>
      </c>
      <c r="C3093" s="154" t="str">
        <f t="shared" si="233"/>
        <v>434</v>
      </c>
      <c r="D3093" s="155" t="str">
        <f t="shared" si="233"/>
        <v>Libya</v>
      </c>
      <c r="E3093" s="154" t="s">
        <v>671</v>
      </c>
      <c r="F3093" s="157">
        <v>186</v>
      </c>
      <c r="G3093" s="157" t="s">
        <v>672</v>
      </c>
      <c r="H3093" s="157">
        <v>46</v>
      </c>
      <c r="I3093" s="157">
        <v>2013</v>
      </c>
      <c r="J3093" s="157" t="s">
        <v>5</v>
      </c>
    </row>
    <row r="3094" spans="1:10">
      <c r="A3094" s="166" t="str">
        <f t="shared" si="232"/>
        <v>Cape Verde, Grants and volunteerism</v>
      </c>
      <c r="B3094" s="154" t="str">
        <f t="shared" si="233"/>
        <v>CV</v>
      </c>
      <c r="C3094" s="154" t="str">
        <f t="shared" si="233"/>
        <v>132</v>
      </c>
      <c r="D3094" s="155" t="str">
        <f t="shared" si="233"/>
        <v>Cape Verde</v>
      </c>
      <c r="E3094" s="154" t="s">
        <v>671</v>
      </c>
      <c r="F3094" s="157">
        <v>81</v>
      </c>
      <c r="G3094" s="157" t="s">
        <v>672</v>
      </c>
      <c r="H3094" s="157">
        <v>29</v>
      </c>
      <c r="I3094" s="157">
        <v>2013</v>
      </c>
      <c r="J3094" s="157" t="s">
        <v>6</v>
      </c>
    </row>
    <row r="3095" spans="1:10">
      <c r="A3095" s="166" t="str">
        <f t="shared" si="232"/>
        <v>Turkey, Grants and volunteerism</v>
      </c>
      <c r="B3095" s="154" t="str">
        <f t="shared" si="233"/>
        <v>TR</v>
      </c>
      <c r="C3095" s="154" t="str">
        <f t="shared" si="233"/>
        <v>792</v>
      </c>
      <c r="D3095" s="155" t="str">
        <f t="shared" si="233"/>
        <v>Turkey</v>
      </c>
      <c r="E3095" s="154" t="s">
        <v>671</v>
      </c>
      <c r="F3095" s="157">
        <v>6</v>
      </c>
      <c r="G3095" s="157" t="s">
        <v>672</v>
      </c>
      <c r="H3095" s="157">
        <v>17</v>
      </c>
      <c r="I3095" s="157">
        <v>2013</v>
      </c>
      <c r="J3095" s="157" t="s">
        <v>5</v>
      </c>
    </row>
    <row r="3096" spans="1:10">
      <c r="A3096" s="166" t="str">
        <f t="shared" si="232"/>
        <v>Fiji, Grants and volunteerism</v>
      </c>
      <c r="B3096" s="154" t="str">
        <f t="shared" si="233"/>
        <v>FJ</v>
      </c>
      <c r="C3096" s="154" t="str">
        <f t="shared" si="233"/>
        <v>242</v>
      </c>
      <c r="D3096" s="155" t="str">
        <f t="shared" si="233"/>
        <v>Fiji</v>
      </c>
      <c r="E3096" s="154" t="s">
        <v>671</v>
      </c>
      <c r="F3096" s="157">
        <v>81</v>
      </c>
      <c r="G3096" s="157" t="s">
        <v>672</v>
      </c>
      <c r="H3096" s="157">
        <v>29</v>
      </c>
      <c r="I3096" s="157">
        <v>2013</v>
      </c>
      <c r="J3096" s="157" t="s">
        <v>6</v>
      </c>
    </row>
    <row r="3097" spans="1:10">
      <c r="A3097" s="166" t="str">
        <f t="shared" si="232"/>
        <v>Indonesia, Grants and volunteerism</v>
      </c>
      <c r="B3097" s="154" t="str">
        <f t="shared" si="233"/>
        <v>ID</v>
      </c>
      <c r="C3097" s="154" t="str">
        <f t="shared" si="233"/>
        <v>360</v>
      </c>
      <c r="D3097" s="155" t="str">
        <f t="shared" si="233"/>
        <v>Indonesia</v>
      </c>
      <c r="E3097" s="154" t="s">
        <v>671</v>
      </c>
      <c r="F3097" s="157">
        <v>178</v>
      </c>
      <c r="G3097" s="157" t="s">
        <v>672</v>
      </c>
      <c r="H3097" s="157">
        <v>44</v>
      </c>
      <c r="I3097" s="157">
        <v>2013</v>
      </c>
      <c r="J3097" s="157" t="s">
        <v>5</v>
      </c>
    </row>
    <row r="3098" spans="1:10">
      <c r="A3098" s="166" t="str">
        <f t="shared" si="232"/>
        <v>Dominican Republic, Grants and volunteerism</v>
      </c>
      <c r="B3098" s="154" t="str">
        <f t="shared" si="233"/>
        <v>DO</v>
      </c>
      <c r="C3098" s="154" t="str">
        <f t="shared" si="233"/>
        <v>214</v>
      </c>
      <c r="D3098" s="155" t="str">
        <f t="shared" si="233"/>
        <v>Dominican Republic</v>
      </c>
      <c r="E3098" s="154" t="s">
        <v>671</v>
      </c>
      <c r="F3098" s="157">
        <v>149</v>
      </c>
      <c r="G3098" s="157" t="s">
        <v>672</v>
      </c>
      <c r="H3098" s="157">
        <v>39</v>
      </c>
      <c r="I3098" s="157">
        <v>2013</v>
      </c>
      <c r="J3098" s="157" t="s">
        <v>5</v>
      </c>
    </row>
    <row r="3099" spans="1:10">
      <c r="A3099" s="166" t="str">
        <f t="shared" si="232"/>
        <v>China, Grants and volunteerism</v>
      </c>
      <c r="B3099" s="154" t="str">
        <f t="shared" si="233"/>
        <v>CN</v>
      </c>
      <c r="C3099" s="154">
        <f t="shared" si="233"/>
        <v>156</v>
      </c>
      <c r="D3099" s="155" t="str">
        <f t="shared" si="233"/>
        <v>China</v>
      </c>
      <c r="E3099" s="154" t="s">
        <v>671</v>
      </c>
      <c r="F3099" s="157">
        <v>2</v>
      </c>
      <c r="G3099" s="157" t="s">
        <v>672</v>
      </c>
      <c r="H3099" s="157">
        <v>16</v>
      </c>
      <c r="I3099" s="157">
        <v>2013</v>
      </c>
      <c r="J3099" s="157" t="s">
        <v>5</v>
      </c>
    </row>
    <row r="3100" spans="1:10">
      <c r="A3100" s="166" t="str">
        <f t="shared" si="232"/>
        <v>Namibia, Grants and volunteerism</v>
      </c>
      <c r="B3100" s="154" t="str">
        <f t="shared" si="233"/>
        <v>NA</v>
      </c>
      <c r="C3100" s="154" t="str">
        <f t="shared" si="233"/>
        <v>516</v>
      </c>
      <c r="D3100" s="155" t="str">
        <f t="shared" si="233"/>
        <v>Namibia</v>
      </c>
      <c r="E3100" s="154" t="s">
        <v>671</v>
      </c>
      <c r="F3100" s="157">
        <v>81</v>
      </c>
      <c r="G3100" s="157" t="s">
        <v>672</v>
      </c>
      <c r="H3100" s="157">
        <v>29</v>
      </c>
      <c r="I3100" s="157">
        <v>2013</v>
      </c>
      <c r="J3100" s="157" t="s">
        <v>6</v>
      </c>
    </row>
    <row r="3101" spans="1:10">
      <c r="A3101" s="166" t="str">
        <f t="shared" si="232"/>
        <v>Ecuador, Grants and volunteerism</v>
      </c>
      <c r="B3101" s="154" t="str">
        <f t="shared" ref="B3101:D3116" si="234">B2901</f>
        <v>EC</v>
      </c>
      <c r="C3101" s="154" t="str">
        <f t="shared" si="234"/>
        <v>218</v>
      </c>
      <c r="D3101" s="155" t="str">
        <f t="shared" si="234"/>
        <v>Ecuador</v>
      </c>
      <c r="E3101" s="154" t="s">
        <v>671</v>
      </c>
      <c r="F3101" s="157">
        <v>48</v>
      </c>
      <c r="G3101" s="157" t="s">
        <v>672</v>
      </c>
      <c r="H3101" s="157">
        <v>27</v>
      </c>
      <c r="I3101" s="157">
        <v>2013</v>
      </c>
      <c r="J3101" s="157" t="s">
        <v>5</v>
      </c>
    </row>
    <row r="3102" spans="1:10">
      <c r="A3102" s="166" t="str">
        <f t="shared" si="232"/>
        <v>Venezuela (Bolivarian Republic of), Grants and volunteerism</v>
      </c>
      <c r="B3102" s="154" t="str">
        <f t="shared" si="234"/>
        <v>VE</v>
      </c>
      <c r="C3102" s="154" t="str">
        <f t="shared" si="234"/>
        <v>862</v>
      </c>
      <c r="D3102" s="155" t="str">
        <f t="shared" si="234"/>
        <v>Venezuela (Bolivarian Republic of)</v>
      </c>
      <c r="E3102" s="154" t="s">
        <v>671</v>
      </c>
      <c r="F3102" s="157">
        <v>44</v>
      </c>
      <c r="G3102" s="157" t="s">
        <v>672</v>
      </c>
      <c r="H3102" s="157">
        <v>26</v>
      </c>
      <c r="I3102" s="157">
        <v>2013</v>
      </c>
      <c r="J3102" s="157" t="s">
        <v>5</v>
      </c>
    </row>
    <row r="3103" spans="1:10">
      <c r="A3103" s="166" t="str">
        <f t="shared" si="232"/>
        <v>The former Yugoslav Republic of Macedonia, Grants and volunteerism</v>
      </c>
      <c r="B3103" s="154" t="str">
        <f t="shared" si="234"/>
        <v>MK</v>
      </c>
      <c r="C3103" s="154" t="str">
        <f t="shared" si="234"/>
        <v>807</v>
      </c>
      <c r="D3103" s="155" t="str">
        <f t="shared" si="234"/>
        <v>The former Yugoslav Republic of Macedonia</v>
      </c>
      <c r="E3103" s="154" t="s">
        <v>671</v>
      </c>
      <c r="F3103" s="157">
        <v>11</v>
      </c>
      <c r="G3103" s="157" t="s">
        <v>672</v>
      </c>
      <c r="H3103" s="157">
        <v>19</v>
      </c>
      <c r="I3103" s="157">
        <v>2013</v>
      </c>
      <c r="J3103" s="157" t="s">
        <v>5</v>
      </c>
    </row>
    <row r="3104" spans="1:10">
      <c r="A3104" s="166" t="str">
        <f t="shared" si="232"/>
        <v>Lebanon, Grants and volunteerism</v>
      </c>
      <c r="B3104" s="154" t="str">
        <f t="shared" si="234"/>
        <v>LB</v>
      </c>
      <c r="C3104" s="154" t="str">
        <f t="shared" si="234"/>
        <v>422</v>
      </c>
      <c r="D3104" s="155" t="str">
        <f t="shared" si="234"/>
        <v>Lebanon</v>
      </c>
      <c r="E3104" s="154" t="s">
        <v>671</v>
      </c>
      <c r="F3104" s="157">
        <v>101</v>
      </c>
      <c r="G3104" s="157" t="s">
        <v>672</v>
      </c>
      <c r="H3104" s="157">
        <v>30</v>
      </c>
      <c r="I3104" s="157">
        <v>2013</v>
      </c>
      <c r="J3104" s="157" t="s">
        <v>5</v>
      </c>
    </row>
    <row r="3105" spans="1:10">
      <c r="A3105" s="166" t="str">
        <f t="shared" si="232"/>
        <v>Albania, Grants and volunteerism</v>
      </c>
      <c r="B3105" s="154" t="str">
        <f t="shared" si="234"/>
        <v>AL</v>
      </c>
      <c r="C3105" s="154" t="str">
        <f t="shared" si="234"/>
        <v>008</v>
      </c>
      <c r="D3105" s="155" t="str">
        <f t="shared" si="234"/>
        <v>Albania</v>
      </c>
      <c r="E3105" s="154" t="s">
        <v>671</v>
      </c>
      <c r="F3105" s="157">
        <v>2</v>
      </c>
      <c r="G3105" s="157" t="s">
        <v>672</v>
      </c>
      <c r="H3105" s="157">
        <v>16</v>
      </c>
      <c r="I3105" s="157">
        <v>2013</v>
      </c>
      <c r="J3105" s="157" t="s">
        <v>5</v>
      </c>
    </row>
    <row r="3106" spans="1:10">
      <c r="A3106" s="166" t="str">
        <f t="shared" si="232"/>
        <v>Suriname, Grants and volunteerism</v>
      </c>
      <c r="B3106" s="154" t="str">
        <f t="shared" si="234"/>
        <v>SR</v>
      </c>
      <c r="C3106" s="154" t="str">
        <f t="shared" si="234"/>
        <v>740</v>
      </c>
      <c r="D3106" s="155" t="str">
        <f t="shared" si="234"/>
        <v>Suriname</v>
      </c>
      <c r="E3106" s="154" t="s">
        <v>671</v>
      </c>
      <c r="F3106" s="157">
        <v>110</v>
      </c>
      <c r="G3106" s="157" t="s">
        <v>672</v>
      </c>
      <c r="H3106" s="157">
        <v>31</v>
      </c>
      <c r="I3106" s="157">
        <v>2013</v>
      </c>
      <c r="J3106" s="157" t="s">
        <v>5</v>
      </c>
    </row>
    <row r="3107" spans="1:10">
      <c r="A3107" s="166" t="str">
        <f t="shared" si="232"/>
        <v>Russian Federation, Grants and volunteerism</v>
      </c>
      <c r="B3107" s="154" t="str">
        <f t="shared" si="234"/>
        <v>RU</v>
      </c>
      <c r="C3107" s="154" t="str">
        <f t="shared" si="234"/>
        <v>643</v>
      </c>
      <c r="D3107" s="155" t="str">
        <f t="shared" si="234"/>
        <v>Russian Federation</v>
      </c>
      <c r="E3107" s="154" t="s">
        <v>671</v>
      </c>
      <c r="F3107" s="157">
        <v>11</v>
      </c>
      <c r="G3107" s="157" t="s">
        <v>672</v>
      </c>
      <c r="H3107" s="157">
        <v>19</v>
      </c>
      <c r="I3107" s="157">
        <v>2013</v>
      </c>
      <c r="J3107" s="157" t="s">
        <v>5</v>
      </c>
    </row>
    <row r="3108" spans="1:10">
      <c r="A3108" s="166" t="str">
        <f t="shared" si="232"/>
        <v>Cuba, Grants and volunteerism</v>
      </c>
      <c r="B3108" s="154" t="str">
        <f t="shared" si="234"/>
        <v>CU</v>
      </c>
      <c r="C3108" s="154" t="str">
        <f t="shared" si="234"/>
        <v>192</v>
      </c>
      <c r="D3108" s="155" t="str">
        <f t="shared" si="234"/>
        <v>Cuba</v>
      </c>
      <c r="E3108" s="154" t="s">
        <v>671</v>
      </c>
      <c r="F3108" s="157">
        <v>101</v>
      </c>
      <c r="G3108" s="157" t="s">
        <v>672</v>
      </c>
      <c r="H3108" s="157">
        <v>30</v>
      </c>
      <c r="I3108" s="157">
        <v>2013</v>
      </c>
      <c r="J3108" s="157" t="s">
        <v>6</v>
      </c>
    </row>
    <row r="3109" spans="1:10">
      <c r="A3109" s="166" t="str">
        <f t="shared" si="232"/>
        <v>Republic of Moldova, Grants and volunteerism</v>
      </c>
      <c r="B3109" s="154" t="str">
        <f t="shared" si="234"/>
        <v>MD</v>
      </c>
      <c r="C3109" s="154" t="str">
        <f t="shared" si="234"/>
        <v>498</v>
      </c>
      <c r="D3109" s="155" t="str">
        <f t="shared" si="234"/>
        <v>Republic of Moldova</v>
      </c>
      <c r="E3109" s="154" t="s">
        <v>671</v>
      </c>
      <c r="F3109" s="157">
        <v>48</v>
      </c>
      <c r="G3109" s="157" t="s">
        <v>672</v>
      </c>
      <c r="H3109" s="157">
        <v>27</v>
      </c>
      <c r="I3109" s="157">
        <v>2013</v>
      </c>
      <c r="J3109" s="157" t="s">
        <v>5</v>
      </c>
    </row>
    <row r="3110" spans="1:10">
      <c r="A3110" s="166" t="str">
        <f t="shared" si="232"/>
        <v>Tonga, Grants and volunteerism</v>
      </c>
      <c r="B3110" s="154" t="str">
        <f t="shared" si="234"/>
        <v>TO</v>
      </c>
      <c r="C3110" s="154" t="str">
        <f t="shared" si="234"/>
        <v>776</v>
      </c>
      <c r="D3110" s="155" t="str">
        <f t="shared" si="234"/>
        <v>Tonga</v>
      </c>
      <c r="E3110" s="154" t="s">
        <v>671</v>
      </c>
      <c r="F3110" s="157">
        <v>81</v>
      </c>
      <c r="G3110" s="157" t="s">
        <v>672</v>
      </c>
      <c r="H3110" s="157">
        <v>29</v>
      </c>
      <c r="I3110" s="157">
        <v>2013</v>
      </c>
      <c r="J3110" s="157" t="s">
        <v>6</v>
      </c>
    </row>
    <row r="3111" spans="1:10">
      <c r="A3111" s="166" t="str">
        <f t="shared" si="232"/>
        <v>Botswana, Grants and volunteerism</v>
      </c>
      <c r="B3111" s="154" t="str">
        <f t="shared" si="234"/>
        <v>BW</v>
      </c>
      <c r="C3111" s="154" t="str">
        <f t="shared" si="234"/>
        <v>072</v>
      </c>
      <c r="D3111" s="155" t="str">
        <f t="shared" si="234"/>
        <v>Botswana</v>
      </c>
      <c r="E3111" s="154" t="s">
        <v>671</v>
      </c>
      <c r="F3111" s="157">
        <v>48</v>
      </c>
      <c r="G3111" s="157" t="s">
        <v>672</v>
      </c>
      <c r="H3111" s="157">
        <v>27</v>
      </c>
      <c r="I3111" s="157">
        <v>2013</v>
      </c>
      <c r="J3111" s="157" t="s">
        <v>5</v>
      </c>
    </row>
    <row r="3112" spans="1:10">
      <c r="A3112" s="166" t="str">
        <f t="shared" si="232"/>
        <v>Samoa, Grants and volunteerism</v>
      </c>
      <c r="B3112" s="154" t="str">
        <f t="shared" si="234"/>
        <v>WS</v>
      </c>
      <c r="C3112" s="154" t="str">
        <f t="shared" si="234"/>
        <v>882</v>
      </c>
      <c r="D3112" s="155" t="str">
        <f t="shared" si="234"/>
        <v>Samoa</v>
      </c>
      <c r="E3112" s="154" t="s">
        <v>671</v>
      </c>
      <c r="F3112" s="157">
        <v>81</v>
      </c>
      <c r="G3112" s="157" t="s">
        <v>672</v>
      </c>
      <c r="H3112" s="157">
        <v>29</v>
      </c>
      <c r="I3112" s="157">
        <v>2013</v>
      </c>
      <c r="J3112" s="157" t="s">
        <v>6</v>
      </c>
    </row>
    <row r="3113" spans="1:10">
      <c r="A3113" s="166" t="str">
        <f t="shared" si="232"/>
        <v>South Africa, Grants and volunteerism</v>
      </c>
      <c r="B3113" s="154" t="str">
        <f t="shared" si="234"/>
        <v>ZA</v>
      </c>
      <c r="C3113" s="154" t="str">
        <f t="shared" si="234"/>
        <v>710</v>
      </c>
      <c r="D3113" s="155" t="str">
        <f t="shared" si="234"/>
        <v>South Africa</v>
      </c>
      <c r="E3113" s="154" t="s">
        <v>671</v>
      </c>
      <c r="F3113" s="157">
        <v>101</v>
      </c>
      <c r="G3113" s="157" t="s">
        <v>672</v>
      </c>
      <c r="H3113" s="157">
        <v>30</v>
      </c>
      <c r="I3113" s="157">
        <v>2013</v>
      </c>
      <c r="J3113" s="157" t="s">
        <v>5</v>
      </c>
    </row>
    <row r="3114" spans="1:10">
      <c r="A3114" s="166" t="str">
        <f t="shared" si="232"/>
        <v>Philippines, Grants and volunteerism</v>
      </c>
      <c r="B3114" s="154" t="str">
        <f t="shared" si="234"/>
        <v>PH</v>
      </c>
      <c r="C3114" s="154" t="str">
        <f t="shared" si="234"/>
        <v>608</v>
      </c>
      <c r="D3114" s="155" t="str">
        <f t="shared" si="234"/>
        <v>Philippines</v>
      </c>
      <c r="E3114" s="154" t="s">
        <v>671</v>
      </c>
      <c r="F3114" s="157">
        <v>184</v>
      </c>
      <c r="G3114" s="157" t="s">
        <v>672</v>
      </c>
      <c r="H3114" s="157">
        <v>45</v>
      </c>
      <c r="I3114" s="157">
        <v>2013</v>
      </c>
      <c r="J3114" s="157" t="s">
        <v>5</v>
      </c>
    </row>
    <row r="3115" spans="1:10">
      <c r="A3115" s="166" t="str">
        <f t="shared" si="232"/>
        <v>Armenia, Grants and volunteerism</v>
      </c>
      <c r="B3115" s="154" t="str">
        <f t="shared" si="234"/>
        <v>AM</v>
      </c>
      <c r="C3115" s="154" t="str">
        <f t="shared" si="234"/>
        <v>051</v>
      </c>
      <c r="D3115" s="155" t="str">
        <f t="shared" si="234"/>
        <v>Armenia</v>
      </c>
      <c r="E3115" s="154" t="s">
        <v>671</v>
      </c>
      <c r="F3115" s="157">
        <v>22</v>
      </c>
      <c r="G3115" s="157" t="s">
        <v>672</v>
      </c>
      <c r="H3115" s="157">
        <v>21</v>
      </c>
      <c r="I3115" s="157">
        <v>2013</v>
      </c>
      <c r="J3115" s="157" t="s">
        <v>5</v>
      </c>
    </row>
    <row r="3116" spans="1:10">
      <c r="A3116" s="166" t="str">
        <f t="shared" si="232"/>
        <v>Colombia, Grants and volunteerism</v>
      </c>
      <c r="B3116" s="154" t="str">
        <f t="shared" si="234"/>
        <v>CO</v>
      </c>
      <c r="C3116" s="154" t="str">
        <f t="shared" si="234"/>
        <v>170</v>
      </c>
      <c r="D3116" s="155" t="str">
        <f t="shared" si="234"/>
        <v>Colombia</v>
      </c>
      <c r="E3116" s="154" t="s">
        <v>671</v>
      </c>
      <c r="F3116" s="157">
        <v>163</v>
      </c>
      <c r="G3116" s="157" t="s">
        <v>672</v>
      </c>
      <c r="H3116" s="157">
        <v>41</v>
      </c>
      <c r="I3116" s="157">
        <v>2013</v>
      </c>
      <c r="J3116" s="157" t="s">
        <v>5</v>
      </c>
    </row>
    <row r="3117" spans="1:10">
      <c r="A3117" s="166" t="str">
        <f t="shared" si="232"/>
        <v>Kazakhstan, Grants and volunteerism</v>
      </c>
      <c r="B3117" s="154" t="str">
        <f t="shared" ref="B3117:D3132" si="235">B2917</f>
        <v>KZ</v>
      </c>
      <c r="C3117" s="154" t="str">
        <f t="shared" si="235"/>
        <v>398</v>
      </c>
      <c r="D3117" s="155" t="str">
        <f t="shared" si="235"/>
        <v>Kazakhstan</v>
      </c>
      <c r="E3117" s="154" t="s">
        <v>671</v>
      </c>
      <c r="F3117" s="157">
        <v>110</v>
      </c>
      <c r="G3117" s="157" t="s">
        <v>672</v>
      </c>
      <c r="H3117" s="157">
        <v>31</v>
      </c>
      <c r="I3117" s="157">
        <v>2013</v>
      </c>
      <c r="J3117" s="157" t="s">
        <v>5</v>
      </c>
    </row>
    <row r="3118" spans="1:10">
      <c r="A3118" s="166" t="str">
        <f t="shared" si="232"/>
        <v>Ukraine, Grants and volunteerism</v>
      </c>
      <c r="B3118" s="154" t="str">
        <f t="shared" si="235"/>
        <v>UA</v>
      </c>
      <c r="C3118" s="154" t="str">
        <f t="shared" si="235"/>
        <v>804</v>
      </c>
      <c r="D3118" s="155" t="str">
        <f t="shared" si="235"/>
        <v>Ukraine</v>
      </c>
      <c r="E3118" s="154" t="s">
        <v>671</v>
      </c>
      <c r="F3118" s="157">
        <v>34</v>
      </c>
      <c r="G3118" s="157" t="s">
        <v>672</v>
      </c>
      <c r="H3118" s="157">
        <v>24</v>
      </c>
      <c r="I3118" s="157">
        <v>2013</v>
      </c>
      <c r="J3118" s="157" t="s">
        <v>5</v>
      </c>
    </row>
    <row r="3119" spans="1:10">
      <c r="A3119" s="166" t="str">
        <f t="shared" si="232"/>
        <v>Peru, Grants and volunteerism</v>
      </c>
      <c r="B3119" s="154" t="str">
        <f t="shared" si="235"/>
        <v>PE</v>
      </c>
      <c r="C3119" s="154" t="str">
        <f t="shared" si="235"/>
        <v>604</v>
      </c>
      <c r="D3119" s="155" t="str">
        <f t="shared" si="235"/>
        <v>Peru</v>
      </c>
      <c r="E3119" s="154" t="s">
        <v>671</v>
      </c>
      <c r="F3119" s="157">
        <v>81</v>
      </c>
      <c r="G3119" s="157" t="s">
        <v>672</v>
      </c>
      <c r="H3119" s="157">
        <v>29</v>
      </c>
      <c r="I3119" s="157">
        <v>2013</v>
      </c>
      <c r="J3119" s="157" t="s">
        <v>5</v>
      </c>
    </row>
    <row r="3120" spans="1:10">
      <c r="A3120" s="166" t="str">
        <f t="shared" si="232"/>
        <v>Jamaica, Grants and volunteerism</v>
      </c>
      <c r="B3120" s="154" t="str">
        <f t="shared" si="235"/>
        <v>JM</v>
      </c>
      <c r="C3120" s="154" t="str">
        <f t="shared" si="235"/>
        <v>388</v>
      </c>
      <c r="D3120" s="155" t="str">
        <f t="shared" si="235"/>
        <v>Jamaica</v>
      </c>
      <c r="E3120" s="154" t="s">
        <v>671</v>
      </c>
      <c r="F3120" s="157">
        <v>81</v>
      </c>
      <c r="G3120" s="157" t="s">
        <v>672</v>
      </c>
      <c r="H3120" s="157">
        <v>29</v>
      </c>
      <c r="I3120" s="157">
        <v>2013</v>
      </c>
      <c r="J3120" s="157" t="s">
        <v>6</v>
      </c>
    </row>
    <row r="3121" spans="1:10">
      <c r="A3121" s="166" t="str">
        <f t="shared" si="232"/>
        <v>Georgia, Grants and volunteerism</v>
      </c>
      <c r="B3121" s="154" t="str">
        <f t="shared" si="235"/>
        <v>GE</v>
      </c>
      <c r="C3121" s="154" t="str">
        <f t="shared" si="235"/>
        <v>268</v>
      </c>
      <c r="D3121" s="155" t="str">
        <f t="shared" si="235"/>
        <v>Georgia</v>
      </c>
      <c r="E3121" s="154" t="s">
        <v>671</v>
      </c>
      <c r="F3121" s="157">
        <v>19</v>
      </c>
      <c r="G3121" s="157" t="s">
        <v>672</v>
      </c>
      <c r="H3121" s="157">
        <v>20</v>
      </c>
      <c r="I3121" s="157">
        <v>2013</v>
      </c>
      <c r="J3121" s="157" t="s">
        <v>5</v>
      </c>
    </row>
    <row r="3122" spans="1:10">
      <c r="A3122" s="166" t="str">
        <f t="shared" si="232"/>
        <v>Sri Lanka, Grants and volunteerism</v>
      </c>
      <c r="B3122" s="154" t="str">
        <f t="shared" si="235"/>
        <v>LK</v>
      </c>
      <c r="C3122" s="154" t="str">
        <f t="shared" si="235"/>
        <v>144</v>
      </c>
      <c r="D3122" s="155" t="str">
        <f t="shared" si="235"/>
        <v>Sri Lanka</v>
      </c>
      <c r="E3122" s="154" t="s">
        <v>671</v>
      </c>
      <c r="F3122" s="157">
        <v>190</v>
      </c>
      <c r="G3122" s="157" t="s">
        <v>672</v>
      </c>
      <c r="H3122" s="157">
        <v>48</v>
      </c>
      <c r="I3122" s="157">
        <v>2013</v>
      </c>
      <c r="J3122" s="157" t="s">
        <v>5</v>
      </c>
    </row>
    <row r="3123" spans="1:10">
      <c r="A3123" s="166" t="str">
        <f t="shared" si="232"/>
        <v>Mexico, Grants and volunteerism</v>
      </c>
      <c r="B3123" s="154" t="str">
        <f t="shared" si="235"/>
        <v>MX</v>
      </c>
      <c r="C3123" s="154" t="str">
        <f t="shared" si="235"/>
        <v>484</v>
      </c>
      <c r="D3123" s="155" t="str">
        <f t="shared" si="235"/>
        <v>Mexico</v>
      </c>
      <c r="E3123" s="154" t="s">
        <v>671</v>
      </c>
      <c r="F3123" s="157">
        <v>56</v>
      </c>
      <c r="G3123" s="157" t="s">
        <v>672</v>
      </c>
      <c r="H3123" s="157">
        <v>28</v>
      </c>
      <c r="I3123" s="157">
        <v>2013</v>
      </c>
      <c r="J3123" s="157" t="s">
        <v>5</v>
      </c>
    </row>
    <row r="3124" spans="1:10">
      <c r="A3124" s="166" t="str">
        <f t="shared" si="232"/>
        <v>Saint Vincent and the Grenadines, Grants and volunteerism</v>
      </c>
      <c r="B3124" s="154" t="str">
        <f t="shared" si="235"/>
        <v>VC</v>
      </c>
      <c r="C3124" s="154" t="str">
        <f t="shared" si="235"/>
        <v>670</v>
      </c>
      <c r="D3124" s="155" t="str">
        <f t="shared" si="235"/>
        <v>Saint Vincent and the Grenadines</v>
      </c>
      <c r="E3124" s="154" t="s">
        <v>671</v>
      </c>
      <c r="F3124" s="157">
        <v>101</v>
      </c>
      <c r="G3124" s="157" t="s">
        <v>672</v>
      </c>
      <c r="H3124" s="157">
        <v>30</v>
      </c>
      <c r="I3124" s="157">
        <v>2013</v>
      </c>
      <c r="J3124" s="157" t="s">
        <v>6</v>
      </c>
    </row>
    <row r="3125" spans="1:10">
      <c r="A3125" s="166" t="str">
        <f t="shared" si="232"/>
        <v>Grenada, Grants and volunteerism</v>
      </c>
      <c r="B3125" s="154" t="str">
        <f t="shared" si="235"/>
        <v>GD</v>
      </c>
      <c r="C3125" s="154" t="str">
        <f t="shared" si="235"/>
        <v>308</v>
      </c>
      <c r="D3125" s="155" t="str">
        <f t="shared" si="235"/>
        <v>Grenada</v>
      </c>
      <c r="E3125" s="154" t="s">
        <v>671</v>
      </c>
      <c r="F3125" s="157">
        <v>101</v>
      </c>
      <c r="G3125" s="157" t="s">
        <v>672</v>
      </c>
      <c r="H3125" s="157">
        <v>30</v>
      </c>
      <c r="I3125" s="157">
        <v>2013</v>
      </c>
      <c r="J3125" s="157" t="s">
        <v>6</v>
      </c>
    </row>
    <row r="3126" spans="1:10">
      <c r="A3126" s="166" t="str">
        <f t="shared" si="232"/>
        <v>Belarus, Grants and volunteerism</v>
      </c>
      <c r="B3126" s="154" t="str">
        <f t="shared" si="235"/>
        <v>BY</v>
      </c>
      <c r="C3126" s="154" t="str">
        <f t="shared" si="235"/>
        <v>112</v>
      </c>
      <c r="D3126" s="155" t="str">
        <f t="shared" si="235"/>
        <v>Belarus</v>
      </c>
      <c r="E3126" s="154" t="s">
        <v>671</v>
      </c>
      <c r="F3126" s="157">
        <v>35</v>
      </c>
      <c r="G3126" s="157" t="s">
        <v>672</v>
      </c>
      <c r="H3126" s="157">
        <v>25</v>
      </c>
      <c r="I3126" s="157">
        <v>2013</v>
      </c>
      <c r="J3126" s="157" t="s">
        <v>5</v>
      </c>
    </row>
    <row r="3127" spans="1:10">
      <c r="A3127" s="166" t="str">
        <f t="shared" si="232"/>
        <v>Seychelles, Grants and volunteerism</v>
      </c>
      <c r="B3127" s="154" t="str">
        <f t="shared" si="235"/>
        <v>SC</v>
      </c>
      <c r="C3127" s="154" t="str">
        <f t="shared" si="235"/>
        <v>690</v>
      </c>
      <c r="D3127" s="155" t="str">
        <f t="shared" si="235"/>
        <v>Seychelles</v>
      </c>
      <c r="E3127" s="154" t="s">
        <v>671</v>
      </c>
      <c r="F3127" s="157">
        <v>113</v>
      </c>
      <c r="G3127" s="157" t="s">
        <v>672</v>
      </c>
      <c r="H3127" s="157">
        <v>32</v>
      </c>
      <c r="I3127" s="157">
        <v>2013</v>
      </c>
      <c r="J3127" s="157" t="s">
        <v>6</v>
      </c>
    </row>
    <row r="3128" spans="1:10">
      <c r="A3128" s="166" t="str">
        <f t="shared" si="232"/>
        <v>Serbia, Grants and volunteerism</v>
      </c>
      <c r="B3128" s="154" t="str">
        <f t="shared" si="235"/>
        <v>RS</v>
      </c>
      <c r="C3128" s="154" t="str">
        <f t="shared" si="235"/>
        <v>688</v>
      </c>
      <c r="D3128" s="155" t="str">
        <f t="shared" si="235"/>
        <v>Serbia</v>
      </c>
      <c r="E3128" s="154" t="s">
        <v>671</v>
      </c>
      <c r="F3128" s="157">
        <v>11</v>
      </c>
      <c r="G3128" s="157" t="s">
        <v>672</v>
      </c>
      <c r="H3128" s="157">
        <v>19</v>
      </c>
      <c r="I3128" s="157">
        <v>2013</v>
      </c>
      <c r="J3128" s="157" t="s">
        <v>5</v>
      </c>
    </row>
    <row r="3129" spans="1:10">
      <c r="A3129" s="166" t="str">
        <f t="shared" si="232"/>
        <v>Saudi Arabia, Grants and volunteerism</v>
      </c>
      <c r="B3129" s="154" t="str">
        <f t="shared" si="235"/>
        <v>SA</v>
      </c>
      <c r="C3129" s="154" t="str">
        <f t="shared" si="235"/>
        <v>682</v>
      </c>
      <c r="D3129" s="155" t="str">
        <f t="shared" si="235"/>
        <v>Saudi Arabia</v>
      </c>
      <c r="E3129" s="154" t="s">
        <v>671</v>
      </c>
      <c r="F3129" s="157">
        <v>119</v>
      </c>
      <c r="G3129" s="157" t="s">
        <v>672</v>
      </c>
      <c r="H3129" s="157">
        <v>33</v>
      </c>
      <c r="I3129" s="157">
        <v>2013</v>
      </c>
      <c r="J3129" s="157" t="s">
        <v>5</v>
      </c>
    </row>
    <row r="3130" spans="1:10">
      <c r="A3130" s="166" t="str">
        <f t="shared" si="232"/>
        <v>Oman, Grants and volunteerism</v>
      </c>
      <c r="B3130" s="154" t="str">
        <f t="shared" si="235"/>
        <v>OM</v>
      </c>
      <c r="C3130" s="154" t="str">
        <f t="shared" si="235"/>
        <v>512</v>
      </c>
      <c r="D3130" s="155" t="str">
        <f t="shared" si="235"/>
        <v>Oman</v>
      </c>
      <c r="E3130" s="154" t="s">
        <v>671</v>
      </c>
      <c r="F3130" s="157">
        <v>132</v>
      </c>
      <c r="G3130" s="157" t="s">
        <v>672</v>
      </c>
      <c r="H3130" s="157">
        <v>35</v>
      </c>
      <c r="I3130" s="157">
        <v>2013</v>
      </c>
      <c r="J3130" s="157" t="s">
        <v>6</v>
      </c>
    </row>
    <row r="3131" spans="1:10">
      <c r="A3131" s="166" t="str">
        <f t="shared" si="232"/>
        <v>Saint Lucia, Grants and volunteerism</v>
      </c>
      <c r="B3131" s="154" t="str">
        <f t="shared" si="235"/>
        <v>LC</v>
      </c>
      <c r="C3131" s="154" t="str">
        <f t="shared" si="235"/>
        <v>662</v>
      </c>
      <c r="D3131" s="155" t="str">
        <f t="shared" si="235"/>
        <v>Saint Lucia</v>
      </c>
      <c r="E3131" s="154" t="s">
        <v>671</v>
      </c>
      <c r="F3131" s="157">
        <v>101</v>
      </c>
      <c r="G3131" s="157" t="s">
        <v>672</v>
      </c>
      <c r="H3131" s="157">
        <v>30</v>
      </c>
      <c r="I3131" s="157">
        <v>2013</v>
      </c>
      <c r="J3131" s="157" t="s">
        <v>6</v>
      </c>
    </row>
    <row r="3132" spans="1:10">
      <c r="A3132" s="166" t="str">
        <f t="shared" si="232"/>
        <v>Dominica, Grants and volunteerism</v>
      </c>
      <c r="B3132" s="154" t="str">
        <f t="shared" si="235"/>
        <v>DM</v>
      </c>
      <c r="C3132" s="154" t="str">
        <f t="shared" si="235"/>
        <v>212</v>
      </c>
      <c r="D3132" s="155" t="str">
        <f t="shared" si="235"/>
        <v>Dominica</v>
      </c>
      <c r="E3132" s="154" t="s">
        <v>671</v>
      </c>
      <c r="F3132" s="157">
        <v>101</v>
      </c>
      <c r="G3132" s="157" t="s">
        <v>672</v>
      </c>
      <c r="H3132" s="157">
        <v>30</v>
      </c>
      <c r="I3132" s="157">
        <v>2013</v>
      </c>
      <c r="J3132" s="157" t="s">
        <v>6</v>
      </c>
    </row>
    <row r="3133" spans="1:10">
      <c r="A3133" s="166" t="str">
        <f t="shared" si="232"/>
        <v>Montenegro, Grants and volunteerism</v>
      </c>
      <c r="B3133" s="154" t="str">
        <f t="shared" ref="B3133:D3148" si="236">B2933</f>
        <v>ME</v>
      </c>
      <c r="C3133" s="154" t="str">
        <f t="shared" si="236"/>
        <v>499</v>
      </c>
      <c r="D3133" s="155" t="str">
        <f t="shared" si="236"/>
        <v>Montenegro</v>
      </c>
      <c r="E3133" s="154" t="s">
        <v>671</v>
      </c>
      <c r="F3133" s="157">
        <v>9</v>
      </c>
      <c r="G3133" s="157" t="s">
        <v>672</v>
      </c>
      <c r="H3133" s="157">
        <v>18</v>
      </c>
      <c r="I3133" s="157">
        <v>2013</v>
      </c>
      <c r="J3133" s="157" t="s">
        <v>5</v>
      </c>
    </row>
    <row r="3134" spans="1:10">
      <c r="A3134" s="166" t="str">
        <f t="shared" si="232"/>
        <v>Brazil, Grants and volunteerism</v>
      </c>
      <c r="B3134" s="154" t="str">
        <f t="shared" si="236"/>
        <v>BR</v>
      </c>
      <c r="C3134" s="154" t="str">
        <f t="shared" si="236"/>
        <v>076</v>
      </c>
      <c r="D3134" s="155" t="str">
        <f t="shared" si="236"/>
        <v>Brazil</v>
      </c>
      <c r="E3134" s="154" t="s">
        <v>671</v>
      </c>
      <c r="F3134" s="157">
        <v>44</v>
      </c>
      <c r="G3134" s="157" t="s">
        <v>672</v>
      </c>
      <c r="H3134" s="157">
        <v>26</v>
      </c>
      <c r="I3134" s="157">
        <v>2013</v>
      </c>
      <c r="J3134" s="157" t="s">
        <v>5</v>
      </c>
    </row>
    <row r="3135" spans="1:10">
      <c r="A3135" s="166" t="str">
        <f t="shared" si="232"/>
        <v>Panama, Grants and volunteerism</v>
      </c>
      <c r="B3135" s="154" t="str">
        <f t="shared" si="236"/>
        <v>PA</v>
      </c>
      <c r="C3135" s="154" t="str">
        <f t="shared" si="236"/>
        <v>591</v>
      </c>
      <c r="D3135" s="155" t="str">
        <f t="shared" si="236"/>
        <v>Panama</v>
      </c>
      <c r="E3135" s="154" t="s">
        <v>671</v>
      </c>
      <c r="F3135" s="157">
        <v>136</v>
      </c>
      <c r="G3135" s="157" t="s">
        <v>672</v>
      </c>
      <c r="H3135" s="157">
        <v>36</v>
      </c>
      <c r="I3135" s="157">
        <v>2013</v>
      </c>
      <c r="J3135" s="157" t="s">
        <v>5</v>
      </c>
    </row>
    <row r="3136" spans="1:10">
      <c r="A3136" s="166" t="str">
        <f t="shared" si="232"/>
        <v>Argentina, Grants and volunteerism</v>
      </c>
      <c r="B3136" s="154" t="str">
        <f t="shared" si="236"/>
        <v>AR</v>
      </c>
      <c r="C3136" s="154" t="str">
        <f t="shared" si="236"/>
        <v>032</v>
      </c>
      <c r="D3136" s="155" t="str">
        <f t="shared" si="236"/>
        <v>Argentina</v>
      </c>
      <c r="E3136" s="154" t="s">
        <v>671</v>
      </c>
      <c r="F3136" s="157">
        <v>56</v>
      </c>
      <c r="G3136" s="157" t="s">
        <v>672</v>
      </c>
      <c r="H3136" s="157">
        <v>28</v>
      </c>
      <c r="I3136" s="157">
        <v>2013</v>
      </c>
      <c r="J3136" s="157" t="s">
        <v>5</v>
      </c>
    </row>
    <row r="3137" spans="1:10">
      <c r="A3137" s="166" t="str">
        <f t="shared" si="232"/>
        <v>Romania, Grants and volunteerism</v>
      </c>
      <c r="B3137" s="154" t="str">
        <f t="shared" si="236"/>
        <v>RO</v>
      </c>
      <c r="C3137" s="154" t="str">
        <f t="shared" si="236"/>
        <v>642</v>
      </c>
      <c r="D3137" s="155" t="str">
        <f t="shared" si="236"/>
        <v>Romania</v>
      </c>
      <c r="E3137" s="154" t="s">
        <v>671</v>
      </c>
      <c r="F3137" s="157">
        <v>30</v>
      </c>
      <c r="G3137" s="157" t="s">
        <v>672</v>
      </c>
      <c r="H3137" s="157">
        <v>23</v>
      </c>
      <c r="I3137" s="157">
        <v>2013</v>
      </c>
      <c r="J3137" s="157" t="s">
        <v>5</v>
      </c>
    </row>
    <row r="3138" spans="1:10">
      <c r="A3138" s="166" t="str">
        <f t="shared" si="232"/>
        <v>Bahrain, Grants and volunteerism</v>
      </c>
      <c r="B3138" s="154" t="str">
        <f t="shared" si="236"/>
        <v>BH</v>
      </c>
      <c r="C3138" s="154" t="str">
        <f t="shared" si="236"/>
        <v>048</v>
      </c>
      <c r="D3138" s="155" t="str">
        <f t="shared" si="236"/>
        <v>Bahrain</v>
      </c>
      <c r="E3138" s="154" t="s">
        <v>671</v>
      </c>
      <c r="F3138" s="157">
        <v>127</v>
      </c>
      <c r="G3138" s="157" t="s">
        <v>672</v>
      </c>
      <c r="H3138" s="157">
        <v>34</v>
      </c>
      <c r="I3138" s="157">
        <v>2013</v>
      </c>
      <c r="J3138" s="157" t="s">
        <v>6</v>
      </c>
    </row>
    <row r="3139" spans="1:10">
      <c r="A3139" s="166" t="str">
        <f t="shared" si="232"/>
        <v>Palau, Grants and volunteerism</v>
      </c>
      <c r="B3139" s="154" t="str">
        <f t="shared" si="236"/>
        <v>PW</v>
      </c>
      <c r="C3139" s="154" t="str">
        <f t="shared" si="236"/>
        <v>585</v>
      </c>
      <c r="D3139" s="155" t="str">
        <f t="shared" si="236"/>
        <v>Palau</v>
      </c>
      <c r="E3139" s="154" t="s">
        <v>671</v>
      </c>
      <c r="F3139" s="157">
        <v>113</v>
      </c>
      <c r="G3139" s="157" t="s">
        <v>672</v>
      </c>
      <c r="H3139" s="157">
        <v>32</v>
      </c>
      <c r="I3139" s="157">
        <v>2013</v>
      </c>
      <c r="J3139" s="157" t="s">
        <v>6</v>
      </c>
    </row>
    <row r="3140" spans="1:10">
      <c r="A3140" s="166" t="str">
        <f t="shared" si="232"/>
        <v>Saint Kitts and Nevis, Grants and volunteerism</v>
      </c>
      <c r="B3140" s="154" t="str">
        <f t="shared" si="236"/>
        <v>KN</v>
      </c>
      <c r="C3140" s="154" t="str">
        <f t="shared" si="236"/>
        <v>659</v>
      </c>
      <c r="D3140" s="155" t="str">
        <f t="shared" si="236"/>
        <v>Saint Kitts and Nevis</v>
      </c>
      <c r="E3140" s="154" t="s">
        <v>671</v>
      </c>
      <c r="F3140" s="157">
        <v>110</v>
      </c>
      <c r="G3140" s="157" t="s">
        <v>672</v>
      </c>
      <c r="H3140" s="157">
        <v>31</v>
      </c>
      <c r="I3140" s="157">
        <v>2013</v>
      </c>
      <c r="J3140" s="157" t="s">
        <v>6</v>
      </c>
    </row>
    <row r="3141" spans="1:10">
      <c r="A3141" s="166" t="str">
        <f t="shared" si="232"/>
        <v>Antigua and Barbuda, Grants and volunteerism</v>
      </c>
      <c r="B3141" s="154" t="str">
        <f t="shared" si="236"/>
        <v>AG</v>
      </c>
      <c r="C3141" s="154" t="str">
        <f t="shared" si="236"/>
        <v>028</v>
      </c>
      <c r="D3141" s="155" t="str">
        <f t="shared" si="236"/>
        <v>Antigua and Barbuda</v>
      </c>
      <c r="E3141" s="154" t="s">
        <v>671</v>
      </c>
      <c r="F3141" s="157">
        <v>113</v>
      </c>
      <c r="G3141" s="157" t="s">
        <v>672</v>
      </c>
      <c r="H3141" s="157">
        <v>32</v>
      </c>
      <c r="I3141" s="157">
        <v>2013</v>
      </c>
      <c r="J3141" s="157" t="s">
        <v>6</v>
      </c>
    </row>
    <row r="3142" spans="1:10">
      <c r="A3142" s="166" t="str">
        <f t="shared" ref="A3142:A3204" si="237">D3142&amp;", "&amp;E3142</f>
        <v>Croatia, Grants and volunteerism</v>
      </c>
      <c r="B3142" s="154" t="str">
        <f t="shared" si="236"/>
        <v>HR</v>
      </c>
      <c r="C3142" s="154" t="str">
        <f t="shared" si="236"/>
        <v>191</v>
      </c>
      <c r="D3142" s="155" t="str">
        <f t="shared" si="236"/>
        <v>Croatia</v>
      </c>
      <c r="E3142" s="154" t="s">
        <v>671</v>
      </c>
      <c r="F3142" s="157">
        <v>2</v>
      </c>
      <c r="G3142" s="157" t="s">
        <v>672</v>
      </c>
      <c r="H3142" s="157">
        <v>16</v>
      </c>
      <c r="I3142" s="157">
        <v>2013</v>
      </c>
      <c r="J3142" s="157" t="s">
        <v>5</v>
      </c>
    </row>
    <row r="3143" spans="1:10">
      <c r="A3143" s="166" t="str">
        <f t="shared" si="237"/>
        <v>Mauritius, Grants and volunteerism</v>
      </c>
      <c r="B3143" s="154" t="str">
        <f t="shared" si="236"/>
        <v>MU</v>
      </c>
      <c r="C3143" s="154" t="str">
        <f t="shared" si="236"/>
        <v>480</v>
      </c>
      <c r="D3143" s="155" t="str">
        <f t="shared" si="236"/>
        <v>Mauritius</v>
      </c>
      <c r="E3143" s="154" t="s">
        <v>671</v>
      </c>
      <c r="F3143" s="157">
        <v>101</v>
      </c>
      <c r="G3143" s="157" t="s">
        <v>672</v>
      </c>
      <c r="H3143" s="157">
        <v>30</v>
      </c>
      <c r="I3143" s="157">
        <v>2013</v>
      </c>
      <c r="J3143" s="157" t="s">
        <v>6</v>
      </c>
    </row>
    <row r="3144" spans="1:10">
      <c r="A3144" s="166" t="str">
        <f t="shared" si="237"/>
        <v>Thailand, Grants and volunteerism</v>
      </c>
      <c r="B3144" s="154" t="str">
        <f t="shared" si="236"/>
        <v>TH</v>
      </c>
      <c r="C3144" s="154" t="str">
        <f t="shared" si="236"/>
        <v>764</v>
      </c>
      <c r="D3144" s="155" t="str">
        <f t="shared" si="236"/>
        <v>Thailand</v>
      </c>
      <c r="E3144" s="154" t="s">
        <v>671</v>
      </c>
      <c r="F3144" s="157">
        <v>156</v>
      </c>
      <c r="G3144" s="157" t="s">
        <v>672</v>
      </c>
      <c r="H3144" s="157">
        <v>40</v>
      </c>
      <c r="I3144" s="157">
        <v>2013</v>
      </c>
      <c r="J3144" s="157" t="s">
        <v>5</v>
      </c>
    </row>
    <row r="3145" spans="1:10">
      <c r="A3145" s="166" t="str">
        <f t="shared" si="237"/>
        <v>Bulgaria, Grants and volunteerism</v>
      </c>
      <c r="B3145" s="154" t="str">
        <f t="shared" si="236"/>
        <v>BG</v>
      </c>
      <c r="C3145" s="154" t="str">
        <f t="shared" si="236"/>
        <v>100</v>
      </c>
      <c r="D3145" s="155" t="str">
        <f t="shared" si="236"/>
        <v>Bulgaria</v>
      </c>
      <c r="E3145" s="154" t="s">
        <v>671</v>
      </c>
      <c r="F3145" s="157">
        <v>11</v>
      </c>
      <c r="G3145" s="157" t="s">
        <v>672</v>
      </c>
      <c r="H3145" s="157">
        <v>19</v>
      </c>
      <c r="I3145" s="157">
        <v>2013</v>
      </c>
      <c r="J3145" s="157" t="s">
        <v>5</v>
      </c>
    </row>
    <row r="3146" spans="1:10">
      <c r="A3146" s="166" t="str">
        <f t="shared" si="237"/>
        <v>Trinidad and Tobago, Grants and volunteerism</v>
      </c>
      <c r="B3146" s="154" t="str">
        <f t="shared" si="236"/>
        <v>TT</v>
      </c>
      <c r="C3146" s="154" t="str">
        <f t="shared" si="236"/>
        <v>780</v>
      </c>
      <c r="D3146" s="155" t="str">
        <f t="shared" si="236"/>
        <v>Trinidad and Tobago</v>
      </c>
      <c r="E3146" s="154" t="s">
        <v>671</v>
      </c>
      <c r="F3146" s="157">
        <v>119</v>
      </c>
      <c r="G3146" s="157" t="s">
        <v>672</v>
      </c>
      <c r="H3146" s="157">
        <v>33</v>
      </c>
      <c r="I3146" s="157">
        <v>2013</v>
      </c>
      <c r="J3146" s="157" t="s">
        <v>6</v>
      </c>
    </row>
    <row r="3147" spans="1:10">
      <c r="A3147" s="166" t="str">
        <f t="shared" si="237"/>
        <v>Lithuania, Grants and volunteerism</v>
      </c>
      <c r="B3147" s="154" t="str">
        <f t="shared" si="236"/>
        <v>LT</v>
      </c>
      <c r="C3147" s="154" t="str">
        <f t="shared" si="236"/>
        <v>440</v>
      </c>
      <c r="D3147" s="155" t="str">
        <f t="shared" si="236"/>
        <v>Lithuania</v>
      </c>
      <c r="E3147" s="154" t="s">
        <v>671</v>
      </c>
      <c r="F3147" s="157">
        <v>11</v>
      </c>
      <c r="G3147" s="157" t="s">
        <v>672</v>
      </c>
      <c r="H3147" s="157">
        <v>19</v>
      </c>
      <c r="I3147" s="157">
        <v>2013</v>
      </c>
      <c r="J3147" s="157" t="s">
        <v>5</v>
      </c>
    </row>
    <row r="3148" spans="1:10">
      <c r="A3148" s="166" t="str">
        <f t="shared" si="237"/>
        <v>Kuwait, Grants and volunteerism</v>
      </c>
      <c r="B3148" s="154" t="str">
        <f t="shared" si="236"/>
        <v>KW</v>
      </c>
      <c r="C3148" s="154" t="str">
        <f t="shared" si="236"/>
        <v>414</v>
      </c>
      <c r="D3148" s="155" t="str">
        <f t="shared" si="236"/>
        <v>Kuwait</v>
      </c>
      <c r="E3148" s="154" t="s">
        <v>671</v>
      </c>
      <c r="F3148" s="157">
        <v>163</v>
      </c>
      <c r="G3148" s="157" t="s">
        <v>672</v>
      </c>
      <c r="H3148" s="157">
        <v>41</v>
      </c>
      <c r="I3148" s="157">
        <v>2013</v>
      </c>
      <c r="J3148" s="157" t="s">
        <v>6</v>
      </c>
    </row>
    <row r="3149" spans="1:10">
      <c r="A3149" s="166" t="str">
        <f t="shared" si="237"/>
        <v>Barbados, Grants and volunteerism</v>
      </c>
      <c r="B3149" s="154" t="str">
        <f t="shared" ref="B3149:D3164" si="238">B2949</f>
        <v>BB</v>
      </c>
      <c r="C3149" s="154" t="str">
        <f t="shared" si="238"/>
        <v>052</v>
      </c>
      <c r="D3149" s="155" t="str">
        <f t="shared" si="238"/>
        <v>Barbados</v>
      </c>
      <c r="E3149" s="154" t="s">
        <v>671</v>
      </c>
      <c r="F3149" s="157">
        <v>119</v>
      </c>
      <c r="G3149" s="157" t="s">
        <v>672</v>
      </c>
      <c r="H3149" s="157">
        <v>33</v>
      </c>
      <c r="I3149" s="157">
        <v>2013</v>
      </c>
      <c r="J3149" s="157" t="s">
        <v>6</v>
      </c>
    </row>
    <row r="3150" spans="1:10">
      <c r="A3150" s="166" t="str">
        <f t="shared" si="237"/>
        <v>Bahamas, Grants and volunteerism</v>
      </c>
      <c r="B3150" s="154" t="str">
        <f t="shared" si="238"/>
        <v>BS</v>
      </c>
      <c r="C3150" s="154" t="str">
        <f t="shared" si="238"/>
        <v>044</v>
      </c>
      <c r="D3150" s="155" t="str">
        <f t="shared" si="238"/>
        <v>Bahamas</v>
      </c>
      <c r="E3150" s="154" t="s">
        <v>671</v>
      </c>
      <c r="F3150" s="157">
        <v>132</v>
      </c>
      <c r="G3150" s="157" t="s">
        <v>672</v>
      </c>
      <c r="H3150" s="157">
        <v>35</v>
      </c>
      <c r="I3150" s="157">
        <v>2013</v>
      </c>
      <c r="J3150" s="157" t="s">
        <v>6</v>
      </c>
    </row>
    <row r="3151" spans="1:10">
      <c r="A3151" s="166" t="str">
        <f t="shared" si="237"/>
        <v>Costa Rica, Grants and volunteerism</v>
      </c>
      <c r="B3151" s="154" t="str">
        <f t="shared" si="238"/>
        <v>CR</v>
      </c>
      <c r="C3151" s="154" t="str">
        <f t="shared" si="238"/>
        <v>188</v>
      </c>
      <c r="D3151" s="155" t="str">
        <f t="shared" si="238"/>
        <v>Costa Rica</v>
      </c>
      <c r="E3151" s="154" t="s">
        <v>671</v>
      </c>
      <c r="F3151" s="157">
        <v>175</v>
      </c>
      <c r="G3151" s="157" t="s">
        <v>672</v>
      </c>
      <c r="H3151" s="157">
        <v>43</v>
      </c>
      <c r="I3151" s="157">
        <v>2013</v>
      </c>
      <c r="J3151" s="157" t="s">
        <v>5</v>
      </c>
    </row>
    <row r="3152" spans="1:10">
      <c r="A3152" s="166" t="str">
        <f t="shared" si="237"/>
        <v>Malaysia, Grants and volunteerism</v>
      </c>
      <c r="B3152" s="154" t="str">
        <f t="shared" si="238"/>
        <v>MY</v>
      </c>
      <c r="C3152" s="154" t="str">
        <f t="shared" si="238"/>
        <v>458</v>
      </c>
      <c r="D3152" s="155" t="str">
        <f t="shared" si="238"/>
        <v>Malaysia</v>
      </c>
      <c r="E3152" s="154" t="s">
        <v>671</v>
      </c>
      <c r="F3152" s="157">
        <v>81</v>
      </c>
      <c r="G3152" s="157" t="s">
        <v>672</v>
      </c>
      <c r="H3152" s="157">
        <v>29</v>
      </c>
      <c r="I3152" s="157">
        <v>2013</v>
      </c>
      <c r="J3152" s="157" t="s">
        <v>5</v>
      </c>
    </row>
    <row r="3153" spans="1:10">
      <c r="A3153" s="166" t="str">
        <f t="shared" si="237"/>
        <v>Brunei Darussalam, Grants and volunteerism</v>
      </c>
      <c r="B3153" s="154" t="str">
        <f t="shared" si="238"/>
        <v>BN</v>
      </c>
      <c r="C3153" s="154" t="str">
        <f t="shared" si="238"/>
        <v>096</v>
      </c>
      <c r="D3153" s="155" t="str">
        <f t="shared" si="238"/>
        <v>Brunei Darussalam</v>
      </c>
      <c r="E3153" s="154" t="s">
        <v>671</v>
      </c>
      <c r="F3153" s="157">
        <v>146</v>
      </c>
      <c r="G3153" s="157" t="s">
        <v>672</v>
      </c>
      <c r="H3153" s="157">
        <v>38</v>
      </c>
      <c r="I3153" s="157">
        <v>2013</v>
      </c>
      <c r="J3153" s="157" t="s">
        <v>6</v>
      </c>
    </row>
    <row r="3154" spans="1:10">
      <c r="A3154" s="166" t="str">
        <f t="shared" si="237"/>
        <v>Latvia, Grants and volunteerism</v>
      </c>
      <c r="B3154" s="154" t="str">
        <f t="shared" si="238"/>
        <v>LV</v>
      </c>
      <c r="C3154" s="154" t="str">
        <f t="shared" si="238"/>
        <v>428</v>
      </c>
      <c r="D3154" s="155" t="str">
        <f t="shared" si="238"/>
        <v>Latvia</v>
      </c>
      <c r="E3154" s="154" t="s">
        <v>671</v>
      </c>
      <c r="F3154" s="157">
        <v>35</v>
      </c>
      <c r="G3154" s="157" t="s">
        <v>672</v>
      </c>
      <c r="H3154" s="157">
        <v>25</v>
      </c>
      <c r="I3154" s="157">
        <v>2013</v>
      </c>
      <c r="J3154" s="157" t="s">
        <v>5</v>
      </c>
    </row>
    <row r="3155" spans="1:10">
      <c r="A3155" s="166" t="str">
        <f t="shared" si="237"/>
        <v>Estonia, Grants and volunteerism</v>
      </c>
      <c r="B3155" s="154" t="str">
        <f t="shared" si="238"/>
        <v>EE</v>
      </c>
      <c r="C3155" s="154" t="str">
        <f t="shared" si="238"/>
        <v>233</v>
      </c>
      <c r="D3155" s="155" t="str">
        <f t="shared" si="238"/>
        <v>Estonia</v>
      </c>
      <c r="E3155" s="154" t="s">
        <v>671</v>
      </c>
      <c r="F3155" s="157">
        <v>35</v>
      </c>
      <c r="G3155" s="157" t="s">
        <v>672</v>
      </c>
      <c r="H3155" s="157">
        <v>25</v>
      </c>
      <c r="I3155" s="157">
        <v>2013</v>
      </c>
      <c r="J3155" s="157" t="s">
        <v>5</v>
      </c>
    </row>
    <row r="3156" spans="1:10">
      <c r="A3156" s="166" t="str">
        <f t="shared" si="237"/>
        <v>Hungary, Grants and volunteerism</v>
      </c>
      <c r="B3156" s="154" t="str">
        <f t="shared" si="238"/>
        <v>HU</v>
      </c>
      <c r="C3156" s="154" t="str">
        <f t="shared" si="238"/>
        <v>348</v>
      </c>
      <c r="D3156" s="155" t="str">
        <f t="shared" si="238"/>
        <v>Hungary</v>
      </c>
      <c r="E3156" s="154" t="s">
        <v>671</v>
      </c>
      <c r="F3156" s="157">
        <v>56</v>
      </c>
      <c r="G3156" s="157" t="s">
        <v>672</v>
      </c>
      <c r="H3156" s="157">
        <v>28</v>
      </c>
      <c r="I3156" s="157">
        <v>2013</v>
      </c>
      <c r="J3156" s="157" t="s">
        <v>5</v>
      </c>
    </row>
    <row r="3157" spans="1:10">
      <c r="A3157" s="166" t="str">
        <f t="shared" si="237"/>
        <v>Qatar, Grants and volunteerism</v>
      </c>
      <c r="B3157" s="154" t="str">
        <f t="shared" si="238"/>
        <v>QA</v>
      </c>
      <c r="C3157" s="154" t="str">
        <f t="shared" si="238"/>
        <v>634</v>
      </c>
      <c r="D3157" s="155" t="str">
        <f t="shared" si="238"/>
        <v>Qatar</v>
      </c>
      <c r="E3157" s="154" t="s">
        <v>671</v>
      </c>
      <c r="F3157" s="157">
        <v>192</v>
      </c>
      <c r="G3157" s="157" t="s">
        <v>672</v>
      </c>
      <c r="H3157" s="157">
        <v>51</v>
      </c>
      <c r="I3157" s="157">
        <v>2013</v>
      </c>
      <c r="J3157" s="157" t="s">
        <v>5</v>
      </c>
    </row>
    <row r="3158" spans="1:10">
      <c r="A3158" s="166" t="str">
        <f t="shared" si="237"/>
        <v>Greece, Grants and volunteerism</v>
      </c>
      <c r="B3158" s="154" t="str">
        <f t="shared" si="238"/>
        <v>GR</v>
      </c>
      <c r="C3158" s="154" t="str">
        <f t="shared" si="238"/>
        <v>300</v>
      </c>
      <c r="D3158" s="155" t="str">
        <f t="shared" si="238"/>
        <v>Greece</v>
      </c>
      <c r="E3158" s="154" t="s">
        <v>671</v>
      </c>
      <c r="F3158" s="157">
        <v>1</v>
      </c>
      <c r="G3158" s="157" t="s">
        <v>672</v>
      </c>
      <c r="H3158" s="157">
        <v>13</v>
      </c>
      <c r="I3158" s="157">
        <v>2013</v>
      </c>
      <c r="J3158" s="157" t="s">
        <v>5</v>
      </c>
    </row>
    <row r="3159" spans="1:10">
      <c r="A3159" s="166" t="str">
        <f t="shared" si="237"/>
        <v>United Arab Emirates, Grants and volunteerism</v>
      </c>
      <c r="B3159" s="154" t="str">
        <f t="shared" si="238"/>
        <v>AE</v>
      </c>
      <c r="C3159" s="154" t="str">
        <f t="shared" si="238"/>
        <v>784</v>
      </c>
      <c r="D3159" s="155" t="str">
        <f t="shared" si="238"/>
        <v>United Arab Emirates</v>
      </c>
      <c r="E3159" s="154" t="s">
        <v>671</v>
      </c>
      <c r="F3159" s="157">
        <v>156</v>
      </c>
      <c r="G3159" s="157" t="s">
        <v>672</v>
      </c>
      <c r="H3159" s="157">
        <v>40</v>
      </c>
      <c r="I3159" s="157">
        <v>2013</v>
      </c>
      <c r="J3159" s="157" t="s">
        <v>6</v>
      </c>
    </row>
    <row r="3160" spans="1:10">
      <c r="A3160" s="166" t="str">
        <f t="shared" si="237"/>
        <v>Uruguay, Grants and volunteerism</v>
      </c>
      <c r="B3160" s="154" t="str">
        <f t="shared" si="238"/>
        <v>UY</v>
      </c>
      <c r="C3160" s="154" t="str">
        <f t="shared" si="238"/>
        <v>858</v>
      </c>
      <c r="D3160" s="155" t="str">
        <f t="shared" si="238"/>
        <v>Uruguay</v>
      </c>
      <c r="E3160" s="154" t="s">
        <v>671</v>
      </c>
      <c r="F3160" s="157">
        <v>142</v>
      </c>
      <c r="G3160" s="157" t="s">
        <v>672</v>
      </c>
      <c r="H3160" s="157">
        <v>37</v>
      </c>
      <c r="I3160" s="157">
        <v>2013</v>
      </c>
      <c r="J3160" s="157" t="s">
        <v>5</v>
      </c>
    </row>
    <row r="3161" spans="1:10">
      <c r="A3161" s="166" t="str">
        <f t="shared" si="237"/>
        <v>Aruba, Grants and volunteerism</v>
      </c>
      <c r="B3161" s="154" t="str">
        <f t="shared" si="238"/>
        <v>AW</v>
      </c>
      <c r="C3161" s="154" t="str">
        <f t="shared" si="238"/>
        <v>533</v>
      </c>
      <c r="D3161" s="155" t="str">
        <f t="shared" si="238"/>
        <v>Aruba</v>
      </c>
      <c r="E3161" s="154" t="s">
        <v>671</v>
      </c>
      <c r="F3161" s="157">
        <v>136</v>
      </c>
      <c r="G3161" s="157" t="s">
        <v>672</v>
      </c>
      <c r="H3161" s="157">
        <v>36</v>
      </c>
      <c r="I3161" s="157">
        <v>2013</v>
      </c>
      <c r="J3161" s="157" t="s">
        <v>6</v>
      </c>
    </row>
    <row r="3162" spans="1:10">
      <c r="A3162" s="166" t="str">
        <f t="shared" si="237"/>
        <v>Slovakia, Grants and volunteerism</v>
      </c>
      <c r="B3162" s="154" t="str">
        <f t="shared" si="238"/>
        <v>SK</v>
      </c>
      <c r="C3162" s="154" t="str">
        <f t="shared" si="238"/>
        <v>703</v>
      </c>
      <c r="D3162" s="155" t="str">
        <f t="shared" si="238"/>
        <v>Slovakia</v>
      </c>
      <c r="E3162" s="154" t="s">
        <v>671</v>
      </c>
      <c r="F3162" s="157">
        <v>35</v>
      </c>
      <c r="G3162" s="157" t="s">
        <v>672</v>
      </c>
      <c r="H3162" s="157">
        <v>25</v>
      </c>
      <c r="I3162" s="157">
        <v>2013</v>
      </c>
      <c r="J3162" s="157" t="s">
        <v>5</v>
      </c>
    </row>
    <row r="3163" spans="1:10">
      <c r="A3163" s="166" t="str">
        <f t="shared" si="237"/>
        <v>Poland, Grants and volunteerism</v>
      </c>
      <c r="B3163" s="154" t="str">
        <f t="shared" si="238"/>
        <v>PL</v>
      </c>
      <c r="C3163" s="154" t="str">
        <f t="shared" si="238"/>
        <v>616</v>
      </c>
      <c r="D3163" s="155" t="str">
        <f t="shared" si="238"/>
        <v>Poland</v>
      </c>
      <c r="E3163" s="154" t="s">
        <v>671</v>
      </c>
      <c r="F3163" s="157">
        <v>48</v>
      </c>
      <c r="G3163" s="157" t="s">
        <v>672</v>
      </c>
      <c r="H3163" s="157">
        <v>27</v>
      </c>
      <c r="I3163" s="157">
        <v>2013</v>
      </c>
      <c r="J3163" s="157" t="s">
        <v>5</v>
      </c>
    </row>
    <row r="3164" spans="1:10">
      <c r="A3164" s="166" t="str">
        <f t="shared" si="237"/>
        <v>French Polynesia, Grants and volunteerism</v>
      </c>
      <c r="B3164" s="154" t="str">
        <f t="shared" si="238"/>
        <v>PF</v>
      </c>
      <c r="C3164" s="154" t="str">
        <f t="shared" si="238"/>
        <v>258</v>
      </c>
      <c r="D3164" s="155" t="str">
        <f t="shared" si="238"/>
        <v>French Polynesia</v>
      </c>
      <c r="E3164" s="154" t="s">
        <v>671</v>
      </c>
      <c r="F3164" s="157">
        <v>136</v>
      </c>
      <c r="G3164" s="157" t="s">
        <v>672</v>
      </c>
      <c r="H3164" s="157">
        <v>36</v>
      </c>
      <c r="I3164" s="157">
        <v>2013</v>
      </c>
      <c r="J3164" s="157" t="s">
        <v>6</v>
      </c>
    </row>
    <row r="3165" spans="1:10">
      <c r="A3165" s="166" t="str">
        <f t="shared" si="237"/>
        <v>Malta, Grants and volunteerism</v>
      </c>
      <c r="B3165" s="154" t="str">
        <f t="shared" ref="B3165:D3180" si="239">B2965</f>
        <v>MT</v>
      </c>
      <c r="C3165" s="154" t="str">
        <f t="shared" si="239"/>
        <v>470</v>
      </c>
      <c r="D3165" s="155" t="str">
        <f t="shared" si="239"/>
        <v>Malta</v>
      </c>
      <c r="E3165" s="154" t="s">
        <v>671</v>
      </c>
      <c r="F3165" s="157">
        <v>187</v>
      </c>
      <c r="G3165" s="157" t="s">
        <v>672</v>
      </c>
      <c r="H3165" s="157">
        <v>47</v>
      </c>
      <c r="I3165" s="157">
        <v>2013</v>
      </c>
      <c r="J3165" s="157" t="s">
        <v>5</v>
      </c>
    </row>
    <row r="3166" spans="1:10">
      <c r="A3166" s="166" t="str">
        <f t="shared" si="237"/>
        <v>Chile, Grants and volunteerism</v>
      </c>
      <c r="B3166" s="154" t="str">
        <f t="shared" si="239"/>
        <v>CL</v>
      </c>
      <c r="C3166" s="154" t="str">
        <f t="shared" si="239"/>
        <v>152</v>
      </c>
      <c r="D3166" s="155" t="str">
        <f t="shared" si="239"/>
        <v>Chile</v>
      </c>
      <c r="E3166" s="154" t="s">
        <v>671</v>
      </c>
      <c r="F3166" s="157">
        <v>156</v>
      </c>
      <c r="G3166" s="157" t="s">
        <v>672</v>
      </c>
      <c r="H3166" s="157">
        <v>40</v>
      </c>
      <c r="I3166" s="157">
        <v>2013</v>
      </c>
      <c r="J3166" s="157" t="s">
        <v>5</v>
      </c>
    </row>
    <row r="3167" spans="1:10">
      <c r="A3167" s="166" t="str">
        <f t="shared" si="237"/>
        <v>Spain, Grants and volunteerism</v>
      </c>
      <c r="B3167" s="154" t="str">
        <f t="shared" si="239"/>
        <v>ES</v>
      </c>
      <c r="C3167" s="154" t="str">
        <f t="shared" si="239"/>
        <v>724</v>
      </c>
      <c r="D3167" s="155" t="str">
        <f t="shared" si="239"/>
        <v>Spain</v>
      </c>
      <c r="E3167" s="154" t="s">
        <v>671</v>
      </c>
      <c r="F3167" s="157">
        <v>119</v>
      </c>
      <c r="G3167" s="157" t="s">
        <v>672</v>
      </c>
      <c r="H3167" s="157">
        <v>33</v>
      </c>
      <c r="I3167" s="157">
        <v>2013</v>
      </c>
      <c r="J3167" s="157" t="s">
        <v>5</v>
      </c>
    </row>
    <row r="3168" spans="1:10">
      <c r="A3168" s="166" t="str">
        <f t="shared" si="237"/>
        <v>Portugal, Grants and volunteerism</v>
      </c>
      <c r="B3168" s="154" t="str">
        <f t="shared" si="239"/>
        <v>PT</v>
      </c>
      <c r="C3168" s="154" t="str">
        <f t="shared" si="239"/>
        <v>620</v>
      </c>
      <c r="D3168" s="155" t="str">
        <f t="shared" si="239"/>
        <v>Portugal</v>
      </c>
      <c r="E3168" s="154" t="s">
        <v>671</v>
      </c>
      <c r="F3168" s="157">
        <v>81</v>
      </c>
      <c r="G3168" s="157" t="s">
        <v>672</v>
      </c>
      <c r="H3168" s="157">
        <v>29</v>
      </c>
      <c r="I3168" s="157">
        <v>2013</v>
      </c>
      <c r="J3168" s="157" t="s">
        <v>5</v>
      </c>
    </row>
    <row r="3169" spans="1:10">
      <c r="A3169" s="166" t="str">
        <f t="shared" si="237"/>
        <v>Turks and Caicos Islands, Grants and volunteerism</v>
      </c>
      <c r="B3169" s="154" t="str">
        <f t="shared" si="239"/>
        <v>TC</v>
      </c>
      <c r="C3169" s="154" t="str">
        <f t="shared" si="239"/>
        <v>796</v>
      </c>
      <c r="D3169" s="155" t="str">
        <f t="shared" si="239"/>
        <v>Turks and Caicos Islands</v>
      </c>
      <c r="E3169" s="154" t="s">
        <v>671</v>
      </c>
      <c r="F3169" s="157">
        <v>149</v>
      </c>
      <c r="G3169" s="157" t="s">
        <v>672</v>
      </c>
      <c r="H3169" s="157">
        <v>39</v>
      </c>
      <c r="I3169" s="157">
        <v>2013</v>
      </c>
      <c r="J3169" s="157" t="s">
        <v>6</v>
      </c>
    </row>
    <row r="3170" spans="1:10">
      <c r="A3170" s="166" t="str">
        <f t="shared" si="237"/>
        <v>Puerto Rico, Grants and volunteerism</v>
      </c>
      <c r="B3170" s="154" t="str">
        <f t="shared" si="239"/>
        <v>PR</v>
      </c>
      <c r="C3170" s="154" t="str">
        <f t="shared" si="239"/>
        <v>630</v>
      </c>
      <c r="D3170" s="155" t="str">
        <f t="shared" si="239"/>
        <v>Puerto Rico</v>
      </c>
      <c r="E3170" s="154" t="s">
        <v>671</v>
      </c>
      <c r="F3170" s="157">
        <v>142</v>
      </c>
      <c r="G3170" s="157" t="s">
        <v>672</v>
      </c>
      <c r="H3170" s="157">
        <v>37</v>
      </c>
      <c r="I3170" s="157">
        <v>2013</v>
      </c>
      <c r="J3170" s="157" t="s">
        <v>6</v>
      </c>
    </row>
    <row r="3171" spans="1:10">
      <c r="A3171" s="166" t="str">
        <f t="shared" si="237"/>
        <v>Czech Republic, Grants and volunteerism</v>
      </c>
      <c r="B3171" s="154" t="str">
        <f t="shared" si="239"/>
        <v>CZ</v>
      </c>
      <c r="C3171" s="154" t="str">
        <f t="shared" si="239"/>
        <v>203</v>
      </c>
      <c r="D3171" s="155" t="str">
        <f t="shared" si="239"/>
        <v>Czech Republic</v>
      </c>
      <c r="E3171" s="154" t="s">
        <v>671</v>
      </c>
      <c r="F3171" s="157">
        <v>30</v>
      </c>
      <c r="G3171" s="157" t="s">
        <v>672</v>
      </c>
      <c r="H3171" s="157">
        <v>23</v>
      </c>
      <c r="I3171" s="157">
        <v>2013</v>
      </c>
      <c r="J3171" s="157" t="s">
        <v>5</v>
      </c>
    </row>
    <row r="3172" spans="1:10">
      <c r="A3172" s="166" t="str">
        <f t="shared" si="237"/>
        <v>Singapore, Grants and volunteerism</v>
      </c>
      <c r="B3172" s="154" t="str">
        <f t="shared" si="239"/>
        <v>SG</v>
      </c>
      <c r="C3172" s="154" t="str">
        <f t="shared" si="239"/>
        <v>702</v>
      </c>
      <c r="D3172" s="155" t="str">
        <f t="shared" si="239"/>
        <v>Singapore</v>
      </c>
      <c r="E3172" s="154" t="s">
        <v>671</v>
      </c>
      <c r="F3172" s="157">
        <v>113</v>
      </c>
      <c r="G3172" s="157" t="s">
        <v>672</v>
      </c>
      <c r="H3172" s="157">
        <v>32</v>
      </c>
      <c r="I3172" s="157">
        <v>2013</v>
      </c>
      <c r="J3172" s="157" t="s">
        <v>5</v>
      </c>
    </row>
    <row r="3173" spans="1:10">
      <c r="A3173" s="166" t="str">
        <f t="shared" si="237"/>
        <v>Israel, Grants and volunteerism</v>
      </c>
      <c r="B3173" s="154" t="str">
        <f t="shared" si="239"/>
        <v>IL</v>
      </c>
      <c r="C3173" s="154" t="str">
        <f t="shared" si="239"/>
        <v>376</v>
      </c>
      <c r="D3173" s="155" t="str">
        <f t="shared" si="239"/>
        <v>Israel</v>
      </c>
      <c r="E3173" s="154" t="s">
        <v>671</v>
      </c>
      <c r="F3173" s="157">
        <v>163</v>
      </c>
      <c r="G3173" s="157" t="s">
        <v>672</v>
      </c>
      <c r="H3173" s="157">
        <v>41</v>
      </c>
      <c r="I3173" s="157">
        <v>2013</v>
      </c>
      <c r="J3173" s="157" t="s">
        <v>5</v>
      </c>
    </row>
    <row r="3174" spans="1:10">
      <c r="A3174" s="166" t="str">
        <f t="shared" si="237"/>
        <v>Greenland, Grants and volunteerism</v>
      </c>
      <c r="B3174" s="154" t="str">
        <f t="shared" si="239"/>
        <v>GL</v>
      </c>
      <c r="C3174" s="154" t="str">
        <f t="shared" si="239"/>
        <v>304</v>
      </c>
      <c r="D3174" s="155" t="str">
        <f t="shared" si="239"/>
        <v>Greenland</v>
      </c>
      <c r="E3174" s="154" t="s">
        <v>671</v>
      </c>
      <c r="F3174" s="157">
        <v>149</v>
      </c>
      <c r="G3174" s="157" t="s">
        <v>672</v>
      </c>
      <c r="H3174" s="157">
        <v>39</v>
      </c>
      <c r="I3174" s="157">
        <v>2013</v>
      </c>
      <c r="J3174" s="157" t="s">
        <v>6</v>
      </c>
    </row>
    <row r="3175" spans="1:10">
      <c r="A3175" s="166" t="str">
        <f t="shared" si="237"/>
        <v>New Caledonia, Grants and volunteerism</v>
      </c>
      <c r="B3175" s="154" t="str">
        <f t="shared" si="239"/>
        <v>NC</v>
      </c>
      <c r="C3175" s="154" t="str">
        <f t="shared" si="239"/>
        <v>540</v>
      </c>
      <c r="D3175" s="155" t="str">
        <f t="shared" si="239"/>
        <v>New Caledonia</v>
      </c>
      <c r="E3175" s="154" t="s">
        <v>671</v>
      </c>
      <c r="F3175" s="157">
        <v>149</v>
      </c>
      <c r="G3175" s="157" t="s">
        <v>672</v>
      </c>
      <c r="H3175" s="157">
        <v>39</v>
      </c>
      <c r="I3175" s="157">
        <v>2013</v>
      </c>
      <c r="J3175" s="157" t="s">
        <v>6</v>
      </c>
    </row>
    <row r="3176" spans="1:10">
      <c r="A3176" s="166" t="str">
        <f t="shared" si="237"/>
        <v>San Marino, Grants and volunteerism</v>
      </c>
      <c r="B3176" s="154" t="str">
        <f t="shared" si="239"/>
        <v>SM</v>
      </c>
      <c r="C3176" s="154" t="str">
        <f t="shared" si="239"/>
        <v>674</v>
      </c>
      <c r="D3176" s="155" t="str">
        <f t="shared" si="239"/>
        <v>San Marino</v>
      </c>
      <c r="E3176" s="154" t="s">
        <v>671</v>
      </c>
      <c r="F3176" s="157">
        <v>169</v>
      </c>
      <c r="G3176" s="157" t="s">
        <v>672</v>
      </c>
      <c r="H3176" s="157">
        <v>42</v>
      </c>
      <c r="I3176" s="157">
        <v>2013</v>
      </c>
      <c r="J3176" s="157" t="s">
        <v>6</v>
      </c>
    </row>
    <row r="3177" spans="1:10">
      <c r="A3177" s="166" t="str">
        <f t="shared" si="237"/>
        <v>Cyprus, Grants and volunteerism</v>
      </c>
      <c r="B3177" s="154" t="str">
        <f t="shared" si="239"/>
        <v>CY</v>
      </c>
      <c r="C3177" s="154" t="str">
        <f t="shared" si="239"/>
        <v>196</v>
      </c>
      <c r="D3177" s="155" t="str">
        <f t="shared" si="239"/>
        <v>Cyprus</v>
      </c>
      <c r="E3177" s="154" t="s">
        <v>671</v>
      </c>
      <c r="F3177" s="157">
        <v>175</v>
      </c>
      <c r="G3177" s="157" t="s">
        <v>672</v>
      </c>
      <c r="H3177" s="157">
        <v>43</v>
      </c>
      <c r="I3177" s="157">
        <v>2013</v>
      </c>
      <c r="J3177" s="157" t="s">
        <v>5</v>
      </c>
    </row>
    <row r="3178" spans="1:10">
      <c r="A3178" s="166" t="str">
        <f t="shared" si="237"/>
        <v>Italy, Grants and volunteerism</v>
      </c>
      <c r="B3178" s="154" t="str">
        <f t="shared" si="239"/>
        <v>IT</v>
      </c>
      <c r="C3178" s="154" t="str">
        <f t="shared" si="239"/>
        <v>380</v>
      </c>
      <c r="D3178" s="155" t="str">
        <f t="shared" si="239"/>
        <v>Italy</v>
      </c>
      <c r="E3178" s="154" t="s">
        <v>671</v>
      </c>
      <c r="F3178" s="157">
        <v>178</v>
      </c>
      <c r="G3178" s="157" t="s">
        <v>672</v>
      </c>
      <c r="H3178" s="157">
        <v>44</v>
      </c>
      <c r="I3178" s="157">
        <v>2013</v>
      </c>
      <c r="J3178" s="157" t="s">
        <v>5</v>
      </c>
    </row>
    <row r="3179" spans="1:10">
      <c r="A3179" s="166" t="str">
        <f t="shared" si="237"/>
        <v>Andorra, Grants and volunteerism</v>
      </c>
      <c r="B3179" s="154" t="str">
        <f t="shared" si="239"/>
        <v>AD</v>
      </c>
      <c r="C3179" s="154" t="str">
        <f t="shared" si="239"/>
        <v>020</v>
      </c>
      <c r="D3179" s="155" t="str">
        <f t="shared" si="239"/>
        <v>Andorra</v>
      </c>
      <c r="E3179" s="154" t="s">
        <v>671</v>
      </c>
      <c r="F3179" s="157">
        <v>163</v>
      </c>
      <c r="G3179" s="157" t="s">
        <v>672</v>
      </c>
      <c r="H3179" s="157">
        <v>41</v>
      </c>
      <c r="I3179" s="157">
        <v>2013</v>
      </c>
      <c r="J3179" s="157" t="s">
        <v>6</v>
      </c>
    </row>
    <row r="3180" spans="1:10">
      <c r="A3180" s="166" t="str">
        <f t="shared" si="237"/>
        <v>Slovenia, Grants and volunteerism</v>
      </c>
      <c r="B3180" s="154" t="str">
        <f t="shared" si="239"/>
        <v>SI</v>
      </c>
      <c r="C3180" s="154" t="str">
        <f t="shared" si="239"/>
        <v>705</v>
      </c>
      <c r="D3180" s="155" t="str">
        <f t="shared" si="239"/>
        <v>Slovenia</v>
      </c>
      <c r="E3180" s="154" t="s">
        <v>671</v>
      </c>
      <c r="F3180" s="157">
        <v>146</v>
      </c>
      <c r="G3180" s="157" t="s">
        <v>672</v>
      </c>
      <c r="H3180" s="157">
        <v>38</v>
      </c>
      <c r="I3180" s="157">
        <v>2013</v>
      </c>
      <c r="J3180" s="157" t="s">
        <v>5</v>
      </c>
    </row>
    <row r="3181" spans="1:10">
      <c r="A3181" s="166" t="str">
        <f t="shared" si="237"/>
        <v>Republic of Korea, Grants and volunteerism</v>
      </c>
      <c r="B3181" s="154" t="str">
        <f t="shared" ref="B3181:D3196" si="240">B2981</f>
        <v>KR</v>
      </c>
      <c r="C3181" s="154" t="str">
        <f t="shared" si="240"/>
        <v>410</v>
      </c>
      <c r="D3181" s="155" t="str">
        <f t="shared" si="240"/>
        <v>Republic of Korea</v>
      </c>
      <c r="E3181" s="154" t="s">
        <v>671</v>
      </c>
      <c r="F3181" s="157">
        <v>132</v>
      </c>
      <c r="G3181" s="157" t="s">
        <v>672</v>
      </c>
      <c r="H3181" s="157">
        <v>35</v>
      </c>
      <c r="I3181" s="157">
        <v>2013</v>
      </c>
      <c r="J3181" s="157" t="s">
        <v>6</v>
      </c>
    </row>
    <row r="3182" spans="1:10">
      <c r="A3182" s="166" t="str">
        <f t="shared" si="237"/>
        <v>France, Grants and volunteerism</v>
      </c>
      <c r="B3182" s="154" t="str">
        <f t="shared" si="240"/>
        <v>FR</v>
      </c>
      <c r="C3182" s="154" t="str">
        <f t="shared" si="240"/>
        <v>250</v>
      </c>
      <c r="D3182" s="155" t="str">
        <f t="shared" si="240"/>
        <v>France</v>
      </c>
      <c r="E3182" s="154" t="s">
        <v>671</v>
      </c>
      <c r="F3182" s="157">
        <v>56</v>
      </c>
      <c r="G3182" s="157" t="s">
        <v>672</v>
      </c>
      <c r="H3182" s="157">
        <v>28</v>
      </c>
      <c r="I3182" s="157">
        <v>2013</v>
      </c>
      <c r="J3182" s="157" t="s">
        <v>5</v>
      </c>
    </row>
    <row r="3183" spans="1:10">
      <c r="A3183" s="166" t="str">
        <f t="shared" si="237"/>
        <v>Cayman Islands, Grants and volunteerism</v>
      </c>
      <c r="B3183" s="154" t="str">
        <f t="shared" si="240"/>
        <v>KY</v>
      </c>
      <c r="C3183" s="154" t="str">
        <f t="shared" si="240"/>
        <v>136</v>
      </c>
      <c r="D3183" s="155" t="str">
        <f t="shared" si="240"/>
        <v>Cayman Islands</v>
      </c>
      <c r="E3183" s="154" t="s">
        <v>671</v>
      </c>
      <c r="F3183" s="157">
        <v>178</v>
      </c>
      <c r="G3183" s="157" t="s">
        <v>672</v>
      </c>
      <c r="H3183" s="157">
        <v>44</v>
      </c>
      <c r="I3183" s="157">
        <v>2013</v>
      </c>
      <c r="J3183" s="157" t="s">
        <v>6</v>
      </c>
    </row>
    <row r="3184" spans="1:10">
      <c r="A3184" s="166" t="str">
        <f t="shared" si="237"/>
        <v>Belgium, Grants and volunteerism</v>
      </c>
      <c r="B3184" s="154" t="str">
        <f t="shared" si="240"/>
        <v>BE</v>
      </c>
      <c r="C3184" s="154" t="str">
        <f t="shared" si="240"/>
        <v>056</v>
      </c>
      <c r="D3184" s="155" t="str">
        <f t="shared" si="240"/>
        <v>Belgium</v>
      </c>
      <c r="E3184" s="154" t="s">
        <v>671</v>
      </c>
      <c r="F3184" s="157">
        <v>119</v>
      </c>
      <c r="G3184" s="157" t="s">
        <v>672</v>
      </c>
      <c r="H3184" s="157">
        <v>33</v>
      </c>
      <c r="I3184" s="157">
        <v>2013</v>
      </c>
      <c r="J3184" s="157" t="s">
        <v>5</v>
      </c>
    </row>
    <row r="3185" spans="1:10">
      <c r="A3185" s="166" t="str">
        <f t="shared" si="237"/>
        <v>United Kingdom of Great Britain and Northern Ireland, Grants and volunteerism</v>
      </c>
      <c r="B3185" s="154" t="str">
        <f t="shared" si="240"/>
        <v>GB</v>
      </c>
      <c r="C3185" s="154" t="str">
        <f t="shared" si="240"/>
        <v>826</v>
      </c>
      <c r="D3185" s="155" t="str">
        <f t="shared" si="240"/>
        <v>United Kingdom of Great Britain and Northern Ireland</v>
      </c>
      <c r="E3185" s="154" t="s">
        <v>671</v>
      </c>
      <c r="F3185" s="157">
        <v>195</v>
      </c>
      <c r="G3185" s="157" t="s">
        <v>672</v>
      </c>
      <c r="H3185" s="157">
        <v>57</v>
      </c>
      <c r="I3185" s="157">
        <v>2013</v>
      </c>
      <c r="J3185" s="157" t="s">
        <v>5</v>
      </c>
    </row>
    <row r="3186" spans="1:10">
      <c r="A3186" s="166" t="str">
        <f t="shared" si="237"/>
        <v>Luxembourg, Grants and volunteerism</v>
      </c>
      <c r="B3186" s="154" t="str">
        <f t="shared" si="240"/>
        <v>LU</v>
      </c>
      <c r="C3186" s="154" t="str">
        <f t="shared" si="240"/>
        <v>442</v>
      </c>
      <c r="D3186" s="155" t="str">
        <f t="shared" si="240"/>
        <v>Luxembourg</v>
      </c>
      <c r="E3186" s="154" t="s">
        <v>671</v>
      </c>
      <c r="F3186" s="157">
        <v>169</v>
      </c>
      <c r="G3186" s="157" t="s">
        <v>672</v>
      </c>
      <c r="H3186" s="157">
        <v>42</v>
      </c>
      <c r="I3186" s="157">
        <v>2013</v>
      </c>
      <c r="J3186" s="157" t="s">
        <v>5</v>
      </c>
    </row>
    <row r="3187" spans="1:10">
      <c r="A3187" s="166" t="str">
        <f t="shared" si="237"/>
        <v>Japan, Grants and volunteerism</v>
      </c>
      <c r="B3187" s="154" t="str">
        <f t="shared" si="240"/>
        <v>JP</v>
      </c>
      <c r="C3187" s="154" t="str">
        <f t="shared" si="240"/>
        <v>392</v>
      </c>
      <c r="D3187" s="155" t="str">
        <f t="shared" si="240"/>
        <v>Japan</v>
      </c>
      <c r="E3187" s="154" t="s">
        <v>671</v>
      </c>
      <c r="F3187" s="157">
        <v>163</v>
      </c>
      <c r="G3187" s="157" t="s">
        <v>672</v>
      </c>
      <c r="H3187" s="157">
        <v>41</v>
      </c>
      <c r="I3187" s="157">
        <v>2013</v>
      </c>
      <c r="J3187" s="157" t="s">
        <v>6</v>
      </c>
    </row>
    <row r="3188" spans="1:10">
      <c r="A3188" s="166" t="str">
        <f t="shared" si="237"/>
        <v>Iceland, Grants and volunteerism</v>
      </c>
      <c r="B3188" s="154" t="str">
        <f t="shared" si="240"/>
        <v>IS</v>
      </c>
      <c r="C3188" s="154" t="str">
        <f t="shared" si="240"/>
        <v>352</v>
      </c>
      <c r="D3188" s="155" t="str">
        <f t="shared" si="240"/>
        <v>Iceland</v>
      </c>
      <c r="E3188" s="154" t="s">
        <v>671</v>
      </c>
      <c r="F3188" s="157">
        <v>178</v>
      </c>
      <c r="G3188" s="157" t="s">
        <v>672</v>
      </c>
      <c r="H3188" s="157">
        <v>44</v>
      </c>
      <c r="I3188" s="157">
        <v>2013</v>
      </c>
      <c r="J3188" s="157" t="s">
        <v>5</v>
      </c>
    </row>
    <row r="3189" spans="1:10">
      <c r="A3189" s="166" t="str">
        <f t="shared" si="237"/>
        <v>Finland, Grants and volunteerism</v>
      </c>
      <c r="B3189" s="154" t="str">
        <f t="shared" si="240"/>
        <v>FI</v>
      </c>
      <c r="C3189" s="154" t="str">
        <f t="shared" si="240"/>
        <v>246</v>
      </c>
      <c r="D3189" s="155" t="str">
        <f t="shared" si="240"/>
        <v>Finland</v>
      </c>
      <c r="E3189" s="154" t="s">
        <v>671</v>
      </c>
      <c r="F3189" s="157">
        <v>156</v>
      </c>
      <c r="G3189" s="157" t="s">
        <v>672</v>
      </c>
      <c r="H3189" s="157">
        <v>40</v>
      </c>
      <c r="I3189" s="157">
        <v>2013</v>
      </c>
      <c r="J3189" s="157" t="s">
        <v>5</v>
      </c>
    </row>
    <row r="3190" spans="1:10">
      <c r="A3190" s="166" t="str">
        <f t="shared" si="237"/>
        <v>Liechtenstein, Grants and volunteerism</v>
      </c>
      <c r="B3190" s="154" t="str">
        <f t="shared" si="240"/>
        <v>LI</v>
      </c>
      <c r="C3190" s="154" t="str">
        <f t="shared" si="240"/>
        <v>438</v>
      </c>
      <c r="D3190" s="155" t="str">
        <f t="shared" si="240"/>
        <v>Liechtenstein</v>
      </c>
      <c r="E3190" s="154" t="s">
        <v>671</v>
      </c>
      <c r="F3190" s="157">
        <v>178</v>
      </c>
      <c r="G3190" s="157" t="s">
        <v>672</v>
      </c>
      <c r="H3190" s="157">
        <v>44</v>
      </c>
      <c r="I3190" s="157">
        <v>2013</v>
      </c>
      <c r="J3190" s="157" t="s">
        <v>6</v>
      </c>
    </row>
    <row r="3191" spans="1:10">
      <c r="A3191" s="166" t="str">
        <f t="shared" si="237"/>
        <v>Ireland, Grants and volunteerism</v>
      </c>
      <c r="B3191" s="154" t="str">
        <f t="shared" si="240"/>
        <v>IE</v>
      </c>
      <c r="C3191" s="154" t="str">
        <f t="shared" si="240"/>
        <v>372</v>
      </c>
      <c r="D3191" s="155" t="str">
        <f t="shared" si="240"/>
        <v>Ireland</v>
      </c>
      <c r="E3191" s="154" t="s">
        <v>671</v>
      </c>
      <c r="F3191" s="157">
        <v>195</v>
      </c>
      <c r="G3191" s="157" t="s">
        <v>672</v>
      </c>
      <c r="H3191" s="157">
        <v>57</v>
      </c>
      <c r="I3191" s="157">
        <v>2013</v>
      </c>
      <c r="J3191" s="157" t="s">
        <v>5</v>
      </c>
    </row>
    <row r="3192" spans="1:10">
      <c r="A3192" s="166" t="str">
        <f t="shared" si="237"/>
        <v>Bermuda, Grants and volunteerism</v>
      </c>
      <c r="B3192" s="154" t="str">
        <f t="shared" si="240"/>
        <v>BM</v>
      </c>
      <c r="C3192" s="154" t="str">
        <f t="shared" si="240"/>
        <v>060</v>
      </c>
      <c r="D3192" s="155" t="str">
        <f t="shared" si="240"/>
        <v>Bermuda</v>
      </c>
      <c r="E3192" s="154" t="s">
        <v>671</v>
      </c>
      <c r="F3192" s="157">
        <v>187</v>
      </c>
      <c r="G3192" s="157" t="s">
        <v>672</v>
      </c>
      <c r="H3192" s="157">
        <v>47</v>
      </c>
      <c r="I3192" s="157">
        <v>2013</v>
      </c>
      <c r="J3192" s="157" t="s">
        <v>6</v>
      </c>
    </row>
    <row r="3193" spans="1:10">
      <c r="A3193" s="166" t="str">
        <f t="shared" si="237"/>
        <v>United States of America, Grants and volunteerism</v>
      </c>
      <c r="B3193" s="154" t="str">
        <f t="shared" si="240"/>
        <v>US</v>
      </c>
      <c r="C3193" s="154" t="str">
        <f t="shared" si="240"/>
        <v>840</v>
      </c>
      <c r="D3193" s="155" t="str">
        <f t="shared" si="240"/>
        <v>United States of America</v>
      </c>
      <c r="E3193" s="154" t="s">
        <v>671</v>
      </c>
      <c r="F3193" s="157">
        <v>200</v>
      </c>
      <c r="G3193" s="157" t="s">
        <v>672</v>
      </c>
      <c r="H3193" s="157">
        <v>61</v>
      </c>
      <c r="I3193" s="157">
        <v>2013</v>
      </c>
      <c r="J3193" s="157" t="s">
        <v>5</v>
      </c>
    </row>
    <row r="3194" spans="1:10">
      <c r="A3194" s="166" t="str">
        <f t="shared" si="237"/>
        <v>Germany, Grants and volunteerism</v>
      </c>
      <c r="B3194" s="154" t="str">
        <f t="shared" si="240"/>
        <v>DE</v>
      </c>
      <c r="C3194" s="154" t="str">
        <f t="shared" si="240"/>
        <v>276</v>
      </c>
      <c r="D3194" s="155" t="str">
        <f t="shared" si="240"/>
        <v>Germany</v>
      </c>
      <c r="E3194" s="154" t="s">
        <v>671</v>
      </c>
      <c r="F3194" s="157">
        <v>175</v>
      </c>
      <c r="G3194" s="157" t="s">
        <v>672</v>
      </c>
      <c r="H3194" s="157">
        <v>43</v>
      </c>
      <c r="I3194" s="157">
        <v>2013</v>
      </c>
      <c r="J3194" s="157" t="s">
        <v>5</v>
      </c>
    </row>
    <row r="3195" spans="1:10">
      <c r="A3195" s="166" t="str">
        <f t="shared" si="237"/>
        <v>Austria, Grants and volunteerism</v>
      </c>
      <c r="B3195" s="154" t="str">
        <f t="shared" si="240"/>
        <v>AT</v>
      </c>
      <c r="C3195" s="154" t="str">
        <f t="shared" si="240"/>
        <v>040</v>
      </c>
      <c r="D3195" s="155" t="str">
        <f t="shared" si="240"/>
        <v>Austria</v>
      </c>
      <c r="E3195" s="154" t="s">
        <v>671</v>
      </c>
      <c r="F3195" s="157">
        <v>184</v>
      </c>
      <c r="G3195" s="157" t="s">
        <v>672</v>
      </c>
      <c r="H3195" s="157">
        <v>45</v>
      </c>
      <c r="I3195" s="157">
        <v>2013</v>
      </c>
      <c r="J3195" s="157" t="s">
        <v>5</v>
      </c>
    </row>
    <row r="3196" spans="1:10">
      <c r="A3196" s="166" t="str">
        <f t="shared" si="237"/>
        <v>Canada, Grants and volunteerism</v>
      </c>
      <c r="B3196" s="154" t="str">
        <f t="shared" si="240"/>
        <v>CA</v>
      </c>
      <c r="C3196" s="154" t="str">
        <f t="shared" si="240"/>
        <v>124</v>
      </c>
      <c r="D3196" s="155" t="str">
        <f t="shared" si="240"/>
        <v>Canada</v>
      </c>
      <c r="E3196" s="154" t="s">
        <v>671</v>
      </c>
      <c r="F3196" s="157">
        <v>197</v>
      </c>
      <c r="G3196" s="157" t="s">
        <v>672</v>
      </c>
      <c r="H3196" s="157">
        <v>58</v>
      </c>
      <c r="I3196" s="157">
        <v>2013</v>
      </c>
      <c r="J3196" s="157" t="s">
        <v>5</v>
      </c>
    </row>
    <row r="3197" spans="1:10">
      <c r="A3197" s="166" t="str">
        <f t="shared" si="237"/>
        <v>Monaco, Grants and volunteerism</v>
      </c>
      <c r="B3197" s="154" t="str">
        <f t="shared" ref="B3197:D3204" si="241">B2997</f>
        <v>MC</v>
      </c>
      <c r="C3197" s="154" t="str">
        <f t="shared" si="241"/>
        <v>492</v>
      </c>
      <c r="D3197" s="155" t="str">
        <f t="shared" si="241"/>
        <v>Monaco</v>
      </c>
      <c r="E3197" s="154" t="s">
        <v>671</v>
      </c>
      <c r="F3197" s="157">
        <v>169</v>
      </c>
      <c r="G3197" s="157" t="s">
        <v>672</v>
      </c>
      <c r="H3197" s="157">
        <v>42</v>
      </c>
      <c r="I3197" s="157">
        <v>2013</v>
      </c>
      <c r="J3197" s="157" t="s">
        <v>6</v>
      </c>
    </row>
    <row r="3198" spans="1:10">
      <c r="A3198" s="166" t="str">
        <f t="shared" si="237"/>
        <v>Denmark, Grants and volunteerism</v>
      </c>
      <c r="B3198" s="154" t="str">
        <f t="shared" si="241"/>
        <v>DK</v>
      </c>
      <c r="C3198" s="154" t="str">
        <f t="shared" si="241"/>
        <v>208</v>
      </c>
      <c r="D3198" s="155" t="str">
        <f t="shared" si="241"/>
        <v>Denmark</v>
      </c>
      <c r="E3198" s="154" t="s">
        <v>671</v>
      </c>
      <c r="F3198" s="157">
        <v>169</v>
      </c>
      <c r="G3198" s="157" t="s">
        <v>672</v>
      </c>
      <c r="H3198" s="157">
        <v>42</v>
      </c>
      <c r="I3198" s="157">
        <v>2013</v>
      </c>
      <c r="J3198" s="157" t="s">
        <v>5</v>
      </c>
    </row>
    <row r="3199" spans="1:10">
      <c r="A3199" s="166" t="str">
        <f t="shared" si="237"/>
        <v>Sweden, Grants and volunteerism</v>
      </c>
      <c r="B3199" s="154" t="str">
        <f t="shared" si="241"/>
        <v>SE</v>
      </c>
      <c r="C3199" s="154" t="str">
        <f t="shared" si="241"/>
        <v>752</v>
      </c>
      <c r="D3199" s="155" t="str">
        <f t="shared" si="241"/>
        <v>Sweden</v>
      </c>
      <c r="E3199" s="154" t="s">
        <v>671</v>
      </c>
      <c r="F3199" s="157">
        <v>149</v>
      </c>
      <c r="G3199" s="157" t="s">
        <v>672</v>
      </c>
      <c r="H3199" s="157">
        <v>39</v>
      </c>
      <c r="I3199" s="157">
        <v>2013</v>
      </c>
      <c r="J3199" s="157" t="s">
        <v>5</v>
      </c>
    </row>
    <row r="3200" spans="1:10">
      <c r="A3200" s="166" t="str">
        <f t="shared" si="237"/>
        <v>Australia, Grants and volunteerism</v>
      </c>
      <c r="B3200" s="154" t="str">
        <f t="shared" si="241"/>
        <v>AU</v>
      </c>
      <c r="C3200" s="154" t="str">
        <f t="shared" si="241"/>
        <v>036</v>
      </c>
      <c r="D3200" s="155" t="str">
        <f t="shared" si="241"/>
        <v>Australia</v>
      </c>
      <c r="E3200" s="154" t="s">
        <v>671</v>
      </c>
      <c r="F3200" s="157">
        <v>194</v>
      </c>
      <c r="G3200" s="157" t="s">
        <v>672</v>
      </c>
      <c r="H3200" s="157">
        <v>55</v>
      </c>
      <c r="I3200" s="157">
        <v>2013</v>
      </c>
      <c r="J3200" s="157" t="s">
        <v>5</v>
      </c>
    </row>
    <row r="3201" spans="1:10">
      <c r="A3201" s="166" t="str">
        <f t="shared" si="237"/>
        <v>Netherlands, Grants and volunteerism</v>
      </c>
      <c r="B3201" s="154" t="str">
        <f t="shared" si="241"/>
        <v>NL</v>
      </c>
      <c r="C3201" s="154" t="str">
        <f t="shared" si="241"/>
        <v>528</v>
      </c>
      <c r="D3201" s="155" t="str">
        <f t="shared" si="241"/>
        <v>Netherlands</v>
      </c>
      <c r="E3201" s="154" t="s">
        <v>671</v>
      </c>
      <c r="F3201" s="157">
        <v>193</v>
      </c>
      <c r="G3201" s="157" t="s">
        <v>672</v>
      </c>
      <c r="H3201" s="157">
        <v>54</v>
      </c>
      <c r="I3201" s="157">
        <v>2013</v>
      </c>
      <c r="J3201" s="157" t="s">
        <v>5</v>
      </c>
    </row>
    <row r="3202" spans="1:10">
      <c r="A3202" s="166" t="str">
        <f t="shared" si="237"/>
        <v>New Zealand, Grants and volunteerism</v>
      </c>
      <c r="B3202" s="154" t="str">
        <f t="shared" si="241"/>
        <v>NZ</v>
      </c>
      <c r="C3202" s="154" t="str">
        <f t="shared" si="241"/>
        <v>554</v>
      </c>
      <c r="D3202" s="155" t="str">
        <f t="shared" si="241"/>
        <v>New Zealand</v>
      </c>
      <c r="E3202" s="154" t="s">
        <v>671</v>
      </c>
      <c r="F3202" s="157">
        <v>197</v>
      </c>
      <c r="G3202" s="157" t="s">
        <v>672</v>
      </c>
      <c r="H3202" s="157">
        <v>58</v>
      </c>
      <c r="I3202" s="157">
        <v>2013</v>
      </c>
      <c r="J3202" s="157" t="s">
        <v>5</v>
      </c>
    </row>
    <row r="3203" spans="1:10">
      <c r="A3203" s="166" t="str">
        <f t="shared" si="237"/>
        <v>Switzerland, Grants and volunteerism</v>
      </c>
      <c r="B3203" s="154" t="str">
        <f t="shared" si="241"/>
        <v>CH</v>
      </c>
      <c r="C3203" s="154" t="str">
        <f t="shared" si="241"/>
        <v>756</v>
      </c>
      <c r="D3203" s="155" t="str">
        <f t="shared" si="241"/>
        <v>Switzerland</v>
      </c>
      <c r="E3203" s="154" t="s">
        <v>671</v>
      </c>
      <c r="F3203" s="157">
        <v>187</v>
      </c>
      <c r="G3203" s="157" t="s">
        <v>672</v>
      </c>
      <c r="H3203" s="157">
        <v>47</v>
      </c>
      <c r="I3203" s="157">
        <v>2013</v>
      </c>
      <c r="J3203" s="157" t="s">
        <v>5</v>
      </c>
    </row>
    <row r="3204" spans="1:10">
      <c r="A3204" s="169" t="str">
        <f t="shared" si="237"/>
        <v>Norway, Grants and volunteerism</v>
      </c>
      <c r="B3204" s="163" t="str">
        <f t="shared" si="241"/>
        <v>NO</v>
      </c>
      <c r="C3204" s="163" t="str">
        <f t="shared" si="241"/>
        <v>578</v>
      </c>
      <c r="D3204" s="164" t="str">
        <f t="shared" si="241"/>
        <v>Norway</v>
      </c>
      <c r="E3204" s="163" t="s">
        <v>671</v>
      </c>
      <c r="F3204" s="165">
        <v>190</v>
      </c>
      <c r="G3204" s="165" t="s">
        <v>672</v>
      </c>
      <c r="H3204" s="165">
        <v>48</v>
      </c>
      <c r="I3204" s="165">
        <v>2013</v>
      </c>
      <c r="J3204" s="165" t="s">
        <v>5</v>
      </c>
    </row>
    <row r="3205" spans="1:10">
      <c r="A3205" s="14" t="s">
        <v>1297</v>
      </c>
    </row>
  </sheetData>
  <sheetProtection algorithmName="SHA-512" hashValue="pN+OLtJ7k77F1e6WKJ30cKztgmxH7qyalFVzQC/7/+MUwm2NOaLynbFZHM3r0VviOiX+e41xBOFuxSZh7wnsyQ==" saltValue="o/3CchIK2QI0OD0L5wok0A==" spinCount="100000" sheet="1" objects="1" scenarios="1"/>
  <conditionalFormatting sqref="F205:F404">
    <cfRule type="colorScale" priority="16">
      <colorScale>
        <cfvo type="min"/>
        <cfvo type="percentile" val="50"/>
        <cfvo type="max"/>
        <color rgb="FFF8696B"/>
        <color rgb="FFFFEB84"/>
        <color rgb="FF63BE7B"/>
      </colorScale>
    </cfRule>
  </conditionalFormatting>
  <conditionalFormatting sqref="F5:G204">
    <cfRule type="colorScale" priority="15">
      <colorScale>
        <cfvo type="min"/>
        <cfvo type="percentile" val="50"/>
        <cfvo type="max"/>
        <color rgb="FFF8696B"/>
        <color rgb="FFFFEB84"/>
        <color rgb="FF63BE7B"/>
      </colorScale>
    </cfRule>
  </conditionalFormatting>
  <conditionalFormatting sqref="F405:G604">
    <cfRule type="colorScale" priority="14">
      <colorScale>
        <cfvo type="min"/>
        <cfvo type="percentile" val="50"/>
        <cfvo type="max"/>
        <color rgb="FFF8696B"/>
        <color rgb="FFFFEB84"/>
        <color rgb="FF63BE7B"/>
      </colorScale>
    </cfRule>
  </conditionalFormatting>
  <conditionalFormatting sqref="F605:G804">
    <cfRule type="colorScale" priority="13">
      <colorScale>
        <cfvo type="min"/>
        <cfvo type="percentile" val="50"/>
        <cfvo type="max"/>
        <color rgb="FFF8696B"/>
        <color rgb="FFFFEB84"/>
        <color rgb="FF63BE7B"/>
      </colorScale>
    </cfRule>
  </conditionalFormatting>
  <conditionalFormatting sqref="F805:G1004">
    <cfRule type="colorScale" priority="12">
      <colorScale>
        <cfvo type="min"/>
        <cfvo type="percentile" val="50"/>
        <cfvo type="max"/>
        <color rgb="FFF8696B"/>
        <color rgb="FFFFEB84"/>
        <color rgb="FF63BE7B"/>
      </colorScale>
    </cfRule>
  </conditionalFormatting>
  <conditionalFormatting sqref="F1005:G1204">
    <cfRule type="colorScale" priority="11">
      <colorScale>
        <cfvo type="min"/>
        <cfvo type="percentile" val="50"/>
        <cfvo type="max"/>
        <color rgb="FFF8696B"/>
        <color rgb="FFFFEB84"/>
        <color rgb="FF63BE7B"/>
      </colorScale>
    </cfRule>
  </conditionalFormatting>
  <conditionalFormatting sqref="F1205:G1404">
    <cfRule type="colorScale" priority="10">
      <colorScale>
        <cfvo type="min"/>
        <cfvo type="percentile" val="50"/>
        <cfvo type="max"/>
        <color rgb="FFF8696B"/>
        <color rgb="FFFFEB84"/>
        <color rgb="FF63BE7B"/>
      </colorScale>
    </cfRule>
  </conditionalFormatting>
  <conditionalFormatting sqref="F1405:G1604">
    <cfRule type="colorScale" priority="9">
      <colorScale>
        <cfvo type="min"/>
        <cfvo type="percentile" val="50"/>
        <cfvo type="max"/>
        <color rgb="FFF8696B"/>
        <color rgb="FFFFEB84"/>
        <color rgb="FF63BE7B"/>
      </colorScale>
    </cfRule>
  </conditionalFormatting>
  <conditionalFormatting sqref="F1605:G1804">
    <cfRule type="colorScale" priority="8">
      <colorScale>
        <cfvo type="min"/>
        <cfvo type="percentile" val="50"/>
        <cfvo type="max"/>
        <color rgb="FFF8696B"/>
        <color rgb="FFFFEB84"/>
        <color rgb="FF63BE7B"/>
      </colorScale>
    </cfRule>
  </conditionalFormatting>
  <conditionalFormatting sqref="F1805:G2004">
    <cfRule type="colorScale" priority="7">
      <colorScale>
        <cfvo type="min"/>
        <cfvo type="percentile" val="50"/>
        <cfvo type="max"/>
        <color rgb="FFF8696B"/>
        <color rgb="FFFFEB84"/>
        <color rgb="FF63BE7B"/>
      </colorScale>
    </cfRule>
  </conditionalFormatting>
  <conditionalFormatting sqref="F2005:G2204">
    <cfRule type="colorScale" priority="6">
      <colorScale>
        <cfvo type="min"/>
        <cfvo type="percentile" val="50"/>
        <cfvo type="max"/>
        <color rgb="FFF8696B"/>
        <color rgb="FFFFEB84"/>
        <color rgb="FF63BE7B"/>
      </colorScale>
    </cfRule>
  </conditionalFormatting>
  <conditionalFormatting sqref="F2205:G2404">
    <cfRule type="colorScale" priority="5">
      <colorScale>
        <cfvo type="min"/>
        <cfvo type="percentile" val="50"/>
        <cfvo type="max"/>
        <color rgb="FFF8696B"/>
        <color rgb="FFFFEB84"/>
        <color rgb="FF63BE7B"/>
      </colorScale>
    </cfRule>
  </conditionalFormatting>
  <conditionalFormatting sqref="F2405:G2604">
    <cfRule type="colorScale" priority="4">
      <colorScale>
        <cfvo type="min"/>
        <cfvo type="percentile" val="50"/>
        <cfvo type="max"/>
        <color rgb="FFF8696B"/>
        <color rgb="FFFFEB84"/>
        <color rgb="FF63BE7B"/>
      </colorScale>
    </cfRule>
  </conditionalFormatting>
  <conditionalFormatting sqref="F2605:G2804">
    <cfRule type="colorScale" priority="3">
      <colorScale>
        <cfvo type="min"/>
        <cfvo type="percentile" val="50"/>
        <cfvo type="max"/>
        <color rgb="FFF8696B"/>
        <color rgb="FFFFEB84"/>
        <color rgb="FF63BE7B"/>
      </colorScale>
    </cfRule>
  </conditionalFormatting>
  <conditionalFormatting sqref="F2805:G3004">
    <cfRule type="colorScale" priority="2">
      <colorScale>
        <cfvo type="min"/>
        <cfvo type="percentile" val="50"/>
        <cfvo type="max"/>
        <color rgb="FFF8696B"/>
        <color rgb="FFFFEB84"/>
        <color rgb="FF63BE7B"/>
      </colorScale>
    </cfRule>
  </conditionalFormatting>
  <conditionalFormatting sqref="F3005:G3204">
    <cfRule type="colorScale" priority="1">
      <colorScale>
        <cfvo type="min"/>
        <cfvo type="percentile" val="50"/>
        <cfvo type="max"/>
        <color rgb="FFF8696B"/>
        <color rgb="FFFFEB84"/>
        <color rgb="FF63BE7B"/>
      </colorScale>
    </cfRule>
  </conditionalFormatting>
  <hyperlinks>
    <hyperlink ref="A1" location="'Good-Guide Home'!A1" display="Good-Guide.xlsx - Home" xr:uid="{00000000-0004-0000-0900-000000000000}"/>
  </hyperlink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213"/>
  <sheetViews>
    <sheetView topLeftCell="B1" workbookViewId="0">
      <selection activeCell="E10" sqref="E10"/>
    </sheetView>
  </sheetViews>
  <sheetFormatPr baseColWidth="10" defaultColWidth="8.83203125" defaultRowHeight="15"/>
  <cols>
    <col min="1" max="1" width="49.33203125" bestFit="1" customWidth="1"/>
    <col min="2" max="2" width="16.33203125" bestFit="1" customWidth="1"/>
    <col min="3" max="3" width="22.6640625" bestFit="1" customWidth="1"/>
    <col min="4" max="4" width="22.6640625" customWidth="1"/>
    <col min="5" max="5" width="20.33203125" bestFit="1" customWidth="1"/>
    <col min="8" max="8" width="43.1640625" customWidth="1"/>
  </cols>
  <sheetData>
    <row r="1" spans="1:9">
      <c r="A1" s="2" t="s">
        <v>219</v>
      </c>
      <c r="B1" s="2" t="s">
        <v>220</v>
      </c>
      <c r="C1" s="119" t="s">
        <v>221</v>
      </c>
      <c r="D1" s="118"/>
      <c r="E1" s="121" t="s">
        <v>219</v>
      </c>
      <c r="H1" t="s">
        <v>1348</v>
      </c>
      <c r="I1" s="125" t="s">
        <v>1347</v>
      </c>
    </row>
    <row r="2" spans="1:9" ht="16">
      <c r="A2" s="3" t="s">
        <v>209</v>
      </c>
      <c r="B2" s="3" t="s">
        <v>222</v>
      </c>
      <c r="C2" s="120" t="s">
        <v>223</v>
      </c>
      <c r="D2" s="124"/>
      <c r="E2" s="122" t="s">
        <v>209</v>
      </c>
      <c r="F2">
        <v>1</v>
      </c>
      <c r="H2" s="21" t="s">
        <v>209</v>
      </c>
      <c r="I2">
        <f>IF(A2=H2,1,0)</f>
        <v>1</v>
      </c>
    </row>
    <row r="3" spans="1:9" ht="16">
      <c r="A3" s="3" t="s">
        <v>111</v>
      </c>
      <c r="B3" s="3" t="s">
        <v>224</v>
      </c>
      <c r="C3" s="120" t="s">
        <v>225</v>
      </c>
      <c r="D3" s="124"/>
      <c r="E3" s="122" t="s">
        <v>111</v>
      </c>
      <c r="F3">
        <v>1</v>
      </c>
      <c r="H3" s="21" t="s">
        <v>111</v>
      </c>
      <c r="I3">
        <f t="shared" ref="I3:I66" si="0">IF(A3=H3,1,0)</f>
        <v>1</v>
      </c>
    </row>
    <row r="4" spans="1:9" ht="16">
      <c r="A4" s="3" t="s">
        <v>102</v>
      </c>
      <c r="B4" s="3" t="s">
        <v>226</v>
      </c>
      <c r="C4" s="120" t="s">
        <v>227</v>
      </c>
      <c r="D4" s="124"/>
      <c r="E4" s="122" t="s">
        <v>102</v>
      </c>
      <c r="F4">
        <v>1</v>
      </c>
      <c r="H4" s="21" t="s">
        <v>102</v>
      </c>
      <c r="I4">
        <f t="shared" si="0"/>
        <v>1</v>
      </c>
    </row>
    <row r="5" spans="1:9" ht="16">
      <c r="A5" s="3" t="s">
        <v>190</v>
      </c>
      <c r="B5" s="3" t="s">
        <v>228</v>
      </c>
      <c r="C5" s="120" t="s">
        <v>229</v>
      </c>
      <c r="D5" s="124"/>
      <c r="E5" s="122" t="s">
        <v>190</v>
      </c>
      <c r="F5">
        <v>1</v>
      </c>
      <c r="H5" s="21" t="s">
        <v>190</v>
      </c>
      <c r="I5">
        <f t="shared" si="0"/>
        <v>1</v>
      </c>
    </row>
    <row r="6" spans="1:9" ht="16">
      <c r="A6" s="3" t="s">
        <v>28</v>
      </c>
      <c r="B6" s="3" t="s">
        <v>230</v>
      </c>
      <c r="C6" s="120" t="s">
        <v>231</v>
      </c>
      <c r="D6" s="124"/>
      <c r="E6" s="122" t="s">
        <v>28</v>
      </c>
      <c r="F6">
        <v>1</v>
      </c>
      <c r="H6" s="21" t="s">
        <v>28</v>
      </c>
      <c r="I6">
        <f t="shared" si="0"/>
        <v>1</v>
      </c>
    </row>
    <row r="7" spans="1:9" ht="16">
      <c r="A7" s="3" t="s">
        <v>136</v>
      </c>
      <c r="B7" s="3" t="s">
        <v>234</v>
      </c>
      <c r="C7" s="120" t="s">
        <v>235</v>
      </c>
      <c r="D7" s="124"/>
      <c r="E7" s="122" t="s">
        <v>136</v>
      </c>
      <c r="F7">
        <v>1</v>
      </c>
      <c r="H7" s="21" t="s">
        <v>136</v>
      </c>
      <c r="I7">
        <f t="shared" si="0"/>
        <v>1</v>
      </c>
    </row>
    <row r="8" spans="1:9" ht="16">
      <c r="A8" s="3" t="s">
        <v>144</v>
      </c>
      <c r="B8" s="3" t="s">
        <v>236</v>
      </c>
      <c r="C8" s="120" t="s">
        <v>237</v>
      </c>
      <c r="D8" s="124"/>
      <c r="E8" s="122" t="s">
        <v>144</v>
      </c>
      <c r="F8">
        <v>1</v>
      </c>
      <c r="H8" s="21" t="s">
        <v>144</v>
      </c>
      <c r="I8">
        <f t="shared" si="0"/>
        <v>1</v>
      </c>
    </row>
    <row r="9" spans="1:9" ht="16">
      <c r="A9" s="3" t="s">
        <v>88</v>
      </c>
      <c r="B9" s="3" t="s">
        <v>238</v>
      </c>
      <c r="C9" s="120" t="s">
        <v>239</v>
      </c>
      <c r="D9" s="124"/>
      <c r="E9" s="122" t="s">
        <v>88</v>
      </c>
      <c r="F9">
        <v>1</v>
      </c>
      <c r="H9" s="21" t="s">
        <v>88</v>
      </c>
      <c r="I9">
        <f t="shared" si="0"/>
        <v>1</v>
      </c>
    </row>
    <row r="10" spans="1:9" ht="16">
      <c r="A10" s="3" t="s">
        <v>165</v>
      </c>
      <c r="B10" s="3" t="s">
        <v>240</v>
      </c>
      <c r="C10" s="120" t="s">
        <v>241</v>
      </c>
      <c r="D10" s="124"/>
      <c r="E10" s="122" t="s">
        <v>165</v>
      </c>
      <c r="F10">
        <v>0</v>
      </c>
      <c r="I10">
        <f t="shared" si="0"/>
        <v>0</v>
      </c>
    </row>
    <row r="11" spans="1:9" ht="16">
      <c r="A11" s="3" t="s">
        <v>200</v>
      </c>
      <c r="B11" s="3" t="s">
        <v>242</v>
      </c>
      <c r="C11" s="120" t="s">
        <v>243</v>
      </c>
      <c r="D11" s="124"/>
      <c r="E11" s="122" t="s">
        <v>200</v>
      </c>
      <c r="F11">
        <v>1</v>
      </c>
      <c r="H11" s="21" t="s">
        <v>200</v>
      </c>
      <c r="I11">
        <f t="shared" si="0"/>
        <v>1</v>
      </c>
    </row>
    <row r="12" spans="1:9" ht="16">
      <c r="A12" s="3" t="s">
        <v>179</v>
      </c>
      <c r="B12" s="3" t="s">
        <v>244</v>
      </c>
      <c r="C12" s="120" t="s">
        <v>245</v>
      </c>
      <c r="D12" s="124"/>
      <c r="E12" s="122" t="s">
        <v>179</v>
      </c>
      <c r="F12">
        <v>1</v>
      </c>
      <c r="H12" s="21" t="s">
        <v>179</v>
      </c>
      <c r="I12">
        <f t="shared" si="0"/>
        <v>1</v>
      </c>
    </row>
    <row r="13" spans="1:9" ht="16">
      <c r="A13" s="3" t="s">
        <v>80</v>
      </c>
      <c r="B13" s="3" t="s">
        <v>246</v>
      </c>
      <c r="C13" s="120" t="s">
        <v>247</v>
      </c>
      <c r="D13" s="124"/>
      <c r="E13" s="122" t="s">
        <v>80</v>
      </c>
      <c r="F13">
        <v>1</v>
      </c>
      <c r="H13" s="21" t="s">
        <v>80</v>
      </c>
      <c r="I13">
        <f t="shared" si="0"/>
        <v>1</v>
      </c>
    </row>
    <row r="14" spans="1:9" ht="16">
      <c r="A14" s="3" t="s">
        <v>137</v>
      </c>
      <c r="B14" s="3" t="s">
        <v>248</v>
      </c>
      <c r="C14" s="120" t="s">
        <v>249</v>
      </c>
      <c r="D14" s="124"/>
      <c r="E14" s="122" t="s">
        <v>137</v>
      </c>
      <c r="F14">
        <v>1</v>
      </c>
      <c r="H14" s="21" t="s">
        <v>137</v>
      </c>
      <c r="I14">
        <f t="shared" si="0"/>
        <v>1</v>
      </c>
    </row>
    <row r="15" spans="1:9" ht="16">
      <c r="A15" s="3" t="s">
        <v>145</v>
      </c>
      <c r="B15" s="3" t="s">
        <v>250</v>
      </c>
      <c r="C15" s="120" t="s">
        <v>251</v>
      </c>
      <c r="D15" s="124"/>
      <c r="E15" s="122" t="s">
        <v>145</v>
      </c>
      <c r="F15">
        <v>1</v>
      </c>
      <c r="H15" s="21" t="s">
        <v>145</v>
      </c>
      <c r="I15">
        <f t="shared" si="0"/>
        <v>1</v>
      </c>
    </row>
    <row r="16" spans="1:9" ht="16">
      <c r="A16" s="3" t="s">
        <v>66</v>
      </c>
      <c r="B16" s="3" t="s">
        <v>252</v>
      </c>
      <c r="C16" s="120" t="s">
        <v>253</v>
      </c>
      <c r="D16" s="124"/>
      <c r="E16" s="122" t="s">
        <v>66</v>
      </c>
      <c r="F16">
        <v>1</v>
      </c>
      <c r="H16" s="21" t="s">
        <v>66</v>
      </c>
      <c r="I16">
        <f t="shared" si="0"/>
        <v>1</v>
      </c>
    </row>
    <row r="17" spans="1:9" ht="16">
      <c r="A17" s="3" t="s">
        <v>154</v>
      </c>
      <c r="B17" s="3" t="s">
        <v>254</v>
      </c>
      <c r="C17" s="120" t="s">
        <v>255</v>
      </c>
      <c r="D17" s="124"/>
      <c r="E17" s="122" t="s">
        <v>154</v>
      </c>
      <c r="F17">
        <v>1</v>
      </c>
      <c r="H17" s="21" t="s">
        <v>154</v>
      </c>
      <c r="I17">
        <f t="shared" si="0"/>
        <v>1</v>
      </c>
    </row>
    <row r="18" spans="1:9" ht="16">
      <c r="A18" s="3" t="s">
        <v>96</v>
      </c>
      <c r="B18" s="3" t="s">
        <v>256</v>
      </c>
      <c r="C18" s="120" t="s">
        <v>257</v>
      </c>
      <c r="D18" s="124"/>
      <c r="E18" s="122" t="s">
        <v>96</v>
      </c>
      <c r="F18">
        <v>1</v>
      </c>
      <c r="H18" s="21" t="s">
        <v>96</v>
      </c>
      <c r="I18">
        <f t="shared" si="0"/>
        <v>1</v>
      </c>
    </row>
    <row r="19" spans="1:9" ht="16">
      <c r="A19" s="3" t="s">
        <v>180</v>
      </c>
      <c r="B19" s="3" t="s">
        <v>258</v>
      </c>
      <c r="C19" s="120" t="s">
        <v>259</v>
      </c>
      <c r="D19" s="124"/>
      <c r="E19" s="122" t="s">
        <v>180</v>
      </c>
      <c r="F19">
        <v>1</v>
      </c>
      <c r="H19" s="21" t="s">
        <v>180</v>
      </c>
      <c r="I19">
        <f t="shared" si="0"/>
        <v>1</v>
      </c>
    </row>
    <row r="20" spans="1:9" ht="16">
      <c r="A20" s="3" t="s">
        <v>81</v>
      </c>
      <c r="B20" s="3" t="s">
        <v>260</v>
      </c>
      <c r="C20" s="120" t="s">
        <v>261</v>
      </c>
      <c r="D20" s="124"/>
      <c r="E20" s="122" t="s">
        <v>81</v>
      </c>
      <c r="F20">
        <v>1</v>
      </c>
      <c r="H20" s="21" t="s">
        <v>81</v>
      </c>
      <c r="I20">
        <f t="shared" si="0"/>
        <v>1</v>
      </c>
    </row>
    <row r="21" spans="1:9" ht="16">
      <c r="A21" s="3" t="s">
        <v>38</v>
      </c>
      <c r="B21" s="3" t="s">
        <v>262</v>
      </c>
      <c r="C21" s="120" t="s">
        <v>263</v>
      </c>
      <c r="D21" s="124"/>
      <c r="E21" s="122" t="s">
        <v>38</v>
      </c>
      <c r="F21">
        <v>1</v>
      </c>
      <c r="H21" s="21" t="s">
        <v>38</v>
      </c>
      <c r="I21">
        <f t="shared" si="0"/>
        <v>1</v>
      </c>
    </row>
    <row r="22" spans="1:9" ht="16">
      <c r="A22" s="3" t="s">
        <v>207</v>
      </c>
      <c r="B22" s="3" t="s">
        <v>264</v>
      </c>
      <c r="C22" s="120" t="s">
        <v>265</v>
      </c>
      <c r="D22" s="124"/>
      <c r="E22" s="122" t="s">
        <v>207</v>
      </c>
      <c r="F22">
        <v>0</v>
      </c>
      <c r="I22">
        <f t="shared" si="0"/>
        <v>0</v>
      </c>
    </row>
    <row r="23" spans="1:9" ht="16">
      <c r="A23" s="3" t="s">
        <v>59</v>
      </c>
      <c r="B23" s="3" t="s">
        <v>266</v>
      </c>
      <c r="C23" s="120" t="s">
        <v>267</v>
      </c>
      <c r="D23" s="124"/>
      <c r="E23" s="122" t="s">
        <v>59</v>
      </c>
      <c r="F23">
        <v>1</v>
      </c>
      <c r="H23" s="21" t="s">
        <v>59</v>
      </c>
      <c r="I23">
        <f t="shared" si="0"/>
        <v>1</v>
      </c>
    </row>
    <row r="24" spans="1:9" ht="32">
      <c r="A24" s="3" t="s">
        <v>74</v>
      </c>
      <c r="B24" s="3" t="s">
        <v>268</v>
      </c>
      <c r="C24" s="120" t="s">
        <v>269</v>
      </c>
      <c r="D24" s="124"/>
      <c r="E24" s="122" t="s">
        <v>74</v>
      </c>
      <c r="F24">
        <v>1</v>
      </c>
      <c r="H24" s="21" t="s">
        <v>74</v>
      </c>
      <c r="I24">
        <f t="shared" si="0"/>
        <v>1</v>
      </c>
    </row>
    <row r="25" spans="1:9" ht="16">
      <c r="A25" s="3" t="s">
        <v>146</v>
      </c>
      <c r="B25" s="3" t="s">
        <v>270</v>
      </c>
      <c r="C25" s="120" t="s">
        <v>271</v>
      </c>
      <c r="D25" s="124"/>
      <c r="E25" s="122" t="s">
        <v>146</v>
      </c>
      <c r="F25">
        <v>1</v>
      </c>
      <c r="H25" s="21" t="s">
        <v>146</v>
      </c>
      <c r="I25">
        <f t="shared" si="0"/>
        <v>1</v>
      </c>
    </row>
    <row r="26" spans="1:9" ht="16">
      <c r="A26" s="3" t="s">
        <v>34</v>
      </c>
      <c r="B26" s="3" t="s">
        <v>272</v>
      </c>
      <c r="C26" s="120" t="s">
        <v>273</v>
      </c>
      <c r="D26" s="124"/>
      <c r="E26" s="122" t="s">
        <v>34</v>
      </c>
      <c r="F26">
        <v>1</v>
      </c>
      <c r="H26" s="21" t="s">
        <v>34</v>
      </c>
      <c r="I26">
        <f t="shared" si="0"/>
        <v>1</v>
      </c>
    </row>
    <row r="27" spans="1:9" ht="16">
      <c r="A27" s="3" t="s">
        <v>124</v>
      </c>
      <c r="B27" s="3" t="s">
        <v>274</v>
      </c>
      <c r="C27" s="120" t="s">
        <v>275</v>
      </c>
      <c r="D27" s="124"/>
      <c r="E27" s="122" t="s">
        <v>124</v>
      </c>
      <c r="F27">
        <v>1</v>
      </c>
      <c r="H27" s="21" t="s">
        <v>124</v>
      </c>
      <c r="I27">
        <f t="shared" si="0"/>
        <v>1</v>
      </c>
    </row>
    <row r="28" spans="1:9" ht="16">
      <c r="A28" s="3" t="s">
        <v>155</v>
      </c>
      <c r="B28" s="3" t="s">
        <v>278</v>
      </c>
      <c r="C28" s="120" t="s">
        <v>279</v>
      </c>
      <c r="D28" s="124"/>
      <c r="E28" s="122" t="s">
        <v>155</v>
      </c>
      <c r="F28">
        <v>1</v>
      </c>
      <c r="H28" s="21" t="s">
        <v>155</v>
      </c>
      <c r="I28">
        <f t="shared" si="0"/>
        <v>1</v>
      </c>
    </row>
    <row r="29" spans="1:9" ht="16">
      <c r="A29" s="3" t="s">
        <v>125</v>
      </c>
      <c r="B29" s="3" t="s">
        <v>280</v>
      </c>
      <c r="C29" s="120" t="s">
        <v>281</v>
      </c>
      <c r="D29" s="124"/>
      <c r="E29" s="122" t="s">
        <v>125</v>
      </c>
      <c r="F29">
        <v>1</v>
      </c>
      <c r="H29" s="21" t="s">
        <v>125</v>
      </c>
      <c r="I29">
        <f t="shared" si="0"/>
        <v>1</v>
      </c>
    </row>
    <row r="30" spans="1:9" ht="16">
      <c r="A30" s="3" t="s">
        <v>18</v>
      </c>
      <c r="B30" s="3" t="s">
        <v>282</v>
      </c>
      <c r="C30" s="120" t="s">
        <v>283</v>
      </c>
      <c r="D30" s="124"/>
      <c r="E30" s="122" t="s">
        <v>18</v>
      </c>
      <c r="F30">
        <v>1</v>
      </c>
      <c r="H30" s="21" t="s">
        <v>18</v>
      </c>
      <c r="I30">
        <f t="shared" si="0"/>
        <v>1</v>
      </c>
    </row>
    <row r="31" spans="1:9" ht="16">
      <c r="A31" s="3" t="s">
        <v>19</v>
      </c>
      <c r="B31" s="3" t="s">
        <v>284</v>
      </c>
      <c r="C31" s="120" t="s">
        <v>285</v>
      </c>
      <c r="D31" s="124"/>
      <c r="E31" s="122" t="s">
        <v>19</v>
      </c>
      <c r="F31">
        <v>1</v>
      </c>
      <c r="H31" s="21" t="s">
        <v>19</v>
      </c>
      <c r="I31">
        <f t="shared" si="0"/>
        <v>1</v>
      </c>
    </row>
    <row r="32" spans="1:9" ht="16">
      <c r="A32" s="3" t="s">
        <v>51</v>
      </c>
      <c r="B32" s="3" t="s">
        <v>286</v>
      </c>
      <c r="C32" s="120" t="s">
        <v>287</v>
      </c>
      <c r="D32" s="124"/>
      <c r="E32" s="122" t="s">
        <v>51</v>
      </c>
      <c r="F32">
        <v>1</v>
      </c>
      <c r="H32" s="21" t="s">
        <v>51</v>
      </c>
      <c r="I32">
        <f t="shared" si="0"/>
        <v>1</v>
      </c>
    </row>
    <row r="33" spans="1:9" ht="16">
      <c r="A33" s="3" t="s">
        <v>25</v>
      </c>
      <c r="B33" s="3" t="s">
        <v>288</v>
      </c>
      <c r="C33" s="120" t="s">
        <v>289</v>
      </c>
      <c r="D33" s="124"/>
      <c r="E33" s="122" t="s">
        <v>25</v>
      </c>
      <c r="F33">
        <v>1</v>
      </c>
      <c r="H33" s="21" t="s">
        <v>25</v>
      </c>
      <c r="I33">
        <f t="shared" si="0"/>
        <v>1</v>
      </c>
    </row>
    <row r="34" spans="1:9" ht="16">
      <c r="A34" s="3" t="s">
        <v>191</v>
      </c>
      <c r="B34" s="3" t="s">
        <v>290</v>
      </c>
      <c r="C34" s="120" t="s">
        <v>291</v>
      </c>
      <c r="D34" s="124"/>
      <c r="E34" s="122" t="s">
        <v>191</v>
      </c>
      <c r="F34">
        <v>1</v>
      </c>
      <c r="H34" s="21" t="s">
        <v>191</v>
      </c>
      <c r="I34">
        <f t="shared" si="0"/>
        <v>1</v>
      </c>
    </row>
    <row r="35" spans="1:9" ht="16">
      <c r="A35" s="3" t="s">
        <v>97</v>
      </c>
      <c r="B35" s="3" t="s">
        <v>292</v>
      </c>
      <c r="C35" s="120" t="s">
        <v>293</v>
      </c>
      <c r="D35" s="124"/>
      <c r="E35" s="122" t="s">
        <v>97</v>
      </c>
      <c r="F35">
        <v>1</v>
      </c>
      <c r="H35" s="21" t="s">
        <v>97</v>
      </c>
      <c r="I35">
        <f t="shared" si="0"/>
        <v>1</v>
      </c>
    </row>
    <row r="36" spans="1:9" ht="16">
      <c r="A36" s="3" t="s">
        <v>205</v>
      </c>
      <c r="B36" s="3" t="s">
        <v>294</v>
      </c>
      <c r="C36" s="120" t="s">
        <v>295</v>
      </c>
      <c r="D36" s="124"/>
      <c r="E36" s="122" t="s">
        <v>205</v>
      </c>
      <c r="F36">
        <v>0</v>
      </c>
      <c r="I36">
        <f t="shared" si="0"/>
        <v>0</v>
      </c>
    </row>
    <row r="37" spans="1:9" ht="16">
      <c r="A37" s="3" t="s">
        <v>13</v>
      </c>
      <c r="B37" s="3" t="s">
        <v>296</v>
      </c>
      <c r="C37" s="120" t="s">
        <v>297</v>
      </c>
      <c r="D37" s="124"/>
      <c r="E37" s="122" t="s">
        <v>13</v>
      </c>
      <c r="F37">
        <v>1</v>
      </c>
      <c r="H37" s="21" t="s">
        <v>13</v>
      </c>
      <c r="I37">
        <f t="shared" si="0"/>
        <v>1</v>
      </c>
    </row>
    <row r="38" spans="1:9" ht="16">
      <c r="A38" s="3" t="s">
        <v>11</v>
      </c>
      <c r="B38" s="3" t="s">
        <v>298</v>
      </c>
      <c r="C38" s="120" t="s">
        <v>299</v>
      </c>
      <c r="D38" s="124"/>
      <c r="E38" s="122" t="s">
        <v>11</v>
      </c>
      <c r="F38">
        <v>1</v>
      </c>
      <c r="H38" s="21" t="s">
        <v>11</v>
      </c>
      <c r="I38">
        <f t="shared" si="0"/>
        <v>1</v>
      </c>
    </row>
    <row r="39" spans="1:9" ht="16">
      <c r="A39" s="3" t="s">
        <v>166</v>
      </c>
      <c r="B39" s="3" t="s">
        <v>300</v>
      </c>
      <c r="C39" s="120" t="s">
        <v>301</v>
      </c>
      <c r="D39" s="124"/>
      <c r="E39" s="122" t="s">
        <v>166</v>
      </c>
      <c r="F39">
        <v>1</v>
      </c>
      <c r="H39" s="21" t="s">
        <v>166</v>
      </c>
      <c r="I39">
        <f t="shared" si="0"/>
        <v>1</v>
      </c>
    </row>
    <row r="40" spans="1:9" ht="16">
      <c r="A40" s="3" t="s">
        <v>147</v>
      </c>
      <c r="B40" s="3" t="s">
        <v>302</v>
      </c>
      <c r="C40" s="120" t="s">
        <v>303</v>
      </c>
      <c r="D40" s="124"/>
      <c r="E40" s="122" t="s">
        <v>147</v>
      </c>
      <c r="F40">
        <v>1</v>
      </c>
      <c r="H40" s="21" t="s">
        <v>147</v>
      </c>
      <c r="I40">
        <f t="shared" si="0"/>
        <v>1</v>
      </c>
    </row>
    <row r="41" spans="1:9" ht="16">
      <c r="A41" s="3" t="s">
        <v>71</v>
      </c>
      <c r="B41" s="3" t="s">
        <v>304</v>
      </c>
      <c r="C41" s="120" t="s">
        <v>305</v>
      </c>
      <c r="D41" s="124"/>
      <c r="E41" s="122" t="s">
        <v>71</v>
      </c>
      <c r="F41">
        <v>1</v>
      </c>
      <c r="H41" s="21" t="s">
        <v>71</v>
      </c>
      <c r="I41">
        <f t="shared" si="0"/>
        <v>1</v>
      </c>
    </row>
    <row r="42" spans="1:9" ht="16">
      <c r="A42" s="3" t="s">
        <v>33</v>
      </c>
      <c r="B42" s="3" t="s">
        <v>306</v>
      </c>
      <c r="C42" s="120" t="s">
        <v>307</v>
      </c>
      <c r="D42" s="124"/>
      <c r="E42" s="122" t="s">
        <v>33</v>
      </c>
      <c r="F42">
        <v>1</v>
      </c>
      <c r="H42" s="21" t="s">
        <v>33</v>
      </c>
      <c r="I42">
        <f t="shared" si="0"/>
        <v>1</v>
      </c>
    </row>
    <row r="43" spans="1:9" ht="16">
      <c r="A43" s="3" t="s">
        <v>173</v>
      </c>
      <c r="B43" s="3" t="s">
        <v>310</v>
      </c>
      <c r="C43" s="120" t="s">
        <v>311</v>
      </c>
      <c r="D43" s="124"/>
      <c r="E43" s="122" t="s">
        <v>173</v>
      </c>
      <c r="F43">
        <v>1</v>
      </c>
      <c r="H43" s="21" t="s">
        <v>173</v>
      </c>
      <c r="I43">
        <f t="shared" si="0"/>
        <v>1</v>
      </c>
    </row>
    <row r="44" spans="1:9" ht="16">
      <c r="A44" s="3" t="s">
        <v>56</v>
      </c>
      <c r="B44" s="3" t="s">
        <v>312</v>
      </c>
      <c r="C44" s="120" t="s">
        <v>313</v>
      </c>
      <c r="D44" s="124"/>
      <c r="E44" s="122" t="s">
        <v>56</v>
      </c>
      <c r="F44">
        <v>0</v>
      </c>
      <c r="H44" s="21" t="s">
        <v>731</v>
      </c>
      <c r="I44">
        <f t="shared" si="0"/>
        <v>0</v>
      </c>
    </row>
    <row r="45" spans="1:9" ht="16">
      <c r="A45" s="3" t="s">
        <v>156</v>
      </c>
      <c r="B45" s="3" t="s">
        <v>314</v>
      </c>
      <c r="C45" s="120" t="s">
        <v>315</v>
      </c>
      <c r="D45" s="124"/>
      <c r="E45" s="122" t="s">
        <v>156</v>
      </c>
      <c r="F45">
        <v>1</v>
      </c>
      <c r="H45" s="21" t="s">
        <v>156</v>
      </c>
      <c r="I45">
        <f t="shared" si="0"/>
        <v>1</v>
      </c>
    </row>
    <row r="46" spans="1:9" ht="16">
      <c r="A46" s="3" t="s">
        <v>167</v>
      </c>
      <c r="B46" s="3" t="s">
        <v>316</v>
      </c>
      <c r="C46" s="120" t="s">
        <v>317</v>
      </c>
      <c r="D46" s="124"/>
      <c r="E46" s="122" t="s">
        <v>167</v>
      </c>
      <c r="F46">
        <v>1</v>
      </c>
      <c r="H46" s="21" t="s">
        <v>167</v>
      </c>
      <c r="I46">
        <f t="shared" si="0"/>
        <v>1</v>
      </c>
    </row>
    <row r="47" spans="1:9" ht="16">
      <c r="A47" s="3" t="s">
        <v>181</v>
      </c>
      <c r="B47" s="3" t="s">
        <v>318</v>
      </c>
      <c r="C47" s="120" t="s">
        <v>319</v>
      </c>
      <c r="D47" s="124"/>
      <c r="E47" s="122" t="s">
        <v>181</v>
      </c>
      <c r="F47">
        <v>1</v>
      </c>
      <c r="H47" s="21" t="s">
        <v>181</v>
      </c>
      <c r="I47">
        <f t="shared" si="0"/>
        <v>1</v>
      </c>
    </row>
    <row r="48" spans="1:9" ht="16">
      <c r="A48" s="3" t="s">
        <v>161</v>
      </c>
      <c r="B48" s="3" t="s">
        <v>320</v>
      </c>
      <c r="C48" s="120" t="s">
        <v>321</v>
      </c>
      <c r="D48" s="124"/>
      <c r="E48" s="122" t="s">
        <v>161</v>
      </c>
      <c r="F48">
        <v>1</v>
      </c>
      <c r="H48" s="21" t="s">
        <v>161</v>
      </c>
      <c r="I48">
        <f t="shared" si="0"/>
        <v>1</v>
      </c>
    </row>
    <row r="49" spans="1:10" ht="32">
      <c r="A49" s="3" t="s">
        <v>75</v>
      </c>
      <c r="B49" s="3" t="s">
        <v>322</v>
      </c>
      <c r="C49" s="120" t="s">
        <v>323</v>
      </c>
      <c r="D49" s="124"/>
      <c r="E49" s="122" t="s">
        <v>75</v>
      </c>
      <c r="F49">
        <v>0</v>
      </c>
      <c r="I49">
        <f t="shared" si="0"/>
        <v>0</v>
      </c>
      <c r="J49" s="21" t="s">
        <v>212</v>
      </c>
    </row>
    <row r="50" spans="1:10" ht="32">
      <c r="A50" s="3" t="s">
        <v>26</v>
      </c>
      <c r="B50" s="3" t="s">
        <v>324</v>
      </c>
      <c r="C50" s="120" t="s">
        <v>325</v>
      </c>
      <c r="D50" s="124"/>
      <c r="E50" s="122" t="s">
        <v>26</v>
      </c>
      <c r="F50">
        <v>0</v>
      </c>
      <c r="I50">
        <f t="shared" si="0"/>
        <v>0</v>
      </c>
      <c r="J50" s="21" t="s">
        <v>732</v>
      </c>
    </row>
    <row r="51" spans="1:10" ht="16">
      <c r="A51" s="3" t="s">
        <v>168</v>
      </c>
      <c r="B51" s="3" t="s">
        <v>326</v>
      </c>
      <c r="C51" s="120" t="s">
        <v>327</v>
      </c>
      <c r="D51" s="124"/>
      <c r="E51" s="122" t="s">
        <v>168</v>
      </c>
      <c r="F51">
        <v>1</v>
      </c>
      <c r="H51" s="21" t="s">
        <v>168</v>
      </c>
      <c r="I51">
        <f t="shared" si="0"/>
        <v>1</v>
      </c>
    </row>
    <row r="52" spans="1:10" ht="16">
      <c r="A52" s="3" t="s">
        <v>35</v>
      </c>
      <c r="B52" s="3" t="s">
        <v>328</v>
      </c>
      <c r="C52" s="120" t="s">
        <v>329</v>
      </c>
      <c r="D52" s="124"/>
      <c r="E52" s="122" t="s">
        <v>35</v>
      </c>
      <c r="F52">
        <v>1</v>
      </c>
      <c r="H52" s="21" t="s">
        <v>35</v>
      </c>
      <c r="I52">
        <f t="shared" si="0"/>
        <v>1</v>
      </c>
    </row>
    <row r="53" spans="1:10" ht="16">
      <c r="A53" s="3" t="s">
        <v>138</v>
      </c>
      <c r="B53" s="3" t="s">
        <v>330</v>
      </c>
      <c r="C53" s="120" t="s">
        <v>331</v>
      </c>
      <c r="D53" s="124"/>
      <c r="E53" s="122" t="s">
        <v>138</v>
      </c>
      <c r="F53">
        <v>1</v>
      </c>
      <c r="H53" s="21" t="s">
        <v>138</v>
      </c>
      <c r="I53">
        <f t="shared" si="0"/>
        <v>1</v>
      </c>
    </row>
    <row r="54" spans="1:10" ht="16">
      <c r="A54" s="3" t="s">
        <v>112</v>
      </c>
      <c r="B54" s="3" t="s">
        <v>332</v>
      </c>
      <c r="C54" s="120" t="s">
        <v>333</v>
      </c>
      <c r="D54" s="124"/>
      <c r="E54" s="122" t="s">
        <v>112</v>
      </c>
      <c r="F54">
        <v>1</v>
      </c>
      <c r="H54" s="21" t="s">
        <v>112</v>
      </c>
      <c r="I54">
        <f t="shared" si="0"/>
        <v>1</v>
      </c>
    </row>
    <row r="55" spans="1:10" ht="16">
      <c r="A55" s="3" t="s">
        <v>127</v>
      </c>
      <c r="B55" s="3" t="s">
        <v>334</v>
      </c>
      <c r="C55" s="120" t="s">
        <v>335</v>
      </c>
      <c r="D55" s="124"/>
      <c r="E55" s="122" t="s">
        <v>127</v>
      </c>
      <c r="F55">
        <v>1</v>
      </c>
      <c r="H55" s="21" t="s">
        <v>127</v>
      </c>
      <c r="I55">
        <f t="shared" si="0"/>
        <v>1</v>
      </c>
    </row>
    <row r="56" spans="1:10" ht="16">
      <c r="A56" s="3" t="s">
        <v>82</v>
      </c>
      <c r="B56" s="3" t="s">
        <v>336</v>
      </c>
      <c r="C56" s="120" t="s">
        <v>337</v>
      </c>
      <c r="D56" s="124"/>
      <c r="E56" s="122" t="s">
        <v>82</v>
      </c>
      <c r="F56">
        <v>1</v>
      </c>
      <c r="H56" s="21" t="s">
        <v>82</v>
      </c>
      <c r="I56">
        <f t="shared" si="0"/>
        <v>1</v>
      </c>
    </row>
    <row r="57" spans="1:10" ht="16">
      <c r="A57" s="3" t="s">
        <v>113</v>
      </c>
      <c r="B57" s="3" t="s">
        <v>338</v>
      </c>
      <c r="C57" s="120" t="s">
        <v>339</v>
      </c>
      <c r="D57" s="124"/>
      <c r="E57" s="122" t="s">
        <v>113</v>
      </c>
      <c r="F57">
        <v>1</v>
      </c>
      <c r="H57" s="21" t="s">
        <v>113</v>
      </c>
      <c r="I57">
        <f t="shared" si="0"/>
        <v>1</v>
      </c>
    </row>
    <row r="58" spans="1:10" ht="16">
      <c r="A58" s="3" t="s">
        <v>29</v>
      </c>
      <c r="B58" s="3" t="s">
        <v>340</v>
      </c>
      <c r="C58" s="120" t="s">
        <v>341</v>
      </c>
      <c r="D58" s="124"/>
      <c r="E58" s="122" t="s">
        <v>29</v>
      </c>
      <c r="F58">
        <v>1</v>
      </c>
      <c r="H58" s="21" t="s">
        <v>29</v>
      </c>
      <c r="I58">
        <f t="shared" si="0"/>
        <v>1</v>
      </c>
    </row>
    <row r="59" spans="1:10" ht="16">
      <c r="A59" s="3" t="s">
        <v>60</v>
      </c>
      <c r="B59" s="3" t="s">
        <v>342</v>
      </c>
      <c r="C59" s="120" t="s">
        <v>343</v>
      </c>
      <c r="D59" s="124"/>
      <c r="E59" s="122" t="s">
        <v>60</v>
      </c>
      <c r="F59">
        <v>1</v>
      </c>
      <c r="H59" s="21" t="s">
        <v>60</v>
      </c>
      <c r="I59">
        <f t="shared" si="0"/>
        <v>1</v>
      </c>
    </row>
    <row r="60" spans="1:10" ht="16">
      <c r="A60" s="3" t="s">
        <v>128</v>
      </c>
      <c r="B60" s="3" t="s">
        <v>344</v>
      </c>
      <c r="C60" s="120" t="s">
        <v>345</v>
      </c>
      <c r="D60" s="124"/>
      <c r="E60" s="122" t="s">
        <v>128</v>
      </c>
      <c r="F60">
        <v>1</v>
      </c>
      <c r="H60" s="21" t="s">
        <v>128</v>
      </c>
      <c r="I60">
        <f t="shared" si="0"/>
        <v>1</v>
      </c>
    </row>
    <row r="61" spans="1:10" ht="16">
      <c r="A61" s="3" t="s">
        <v>39</v>
      </c>
      <c r="B61" s="3" t="s">
        <v>346</v>
      </c>
      <c r="C61" s="120" t="s">
        <v>347</v>
      </c>
      <c r="D61" s="124"/>
      <c r="E61" s="122" t="s">
        <v>39</v>
      </c>
      <c r="F61">
        <v>1</v>
      </c>
      <c r="H61" s="21" t="s">
        <v>39</v>
      </c>
      <c r="I61">
        <f t="shared" si="0"/>
        <v>1</v>
      </c>
    </row>
    <row r="62" spans="1:10" ht="16">
      <c r="A62" s="3" t="s">
        <v>89</v>
      </c>
      <c r="B62" s="3" t="s">
        <v>348</v>
      </c>
      <c r="C62" s="120" t="s">
        <v>349</v>
      </c>
      <c r="D62" s="124"/>
      <c r="E62" s="122" t="s">
        <v>89</v>
      </c>
      <c r="F62">
        <v>1</v>
      </c>
      <c r="H62" s="21" t="s">
        <v>89</v>
      </c>
      <c r="I62">
        <f t="shared" si="0"/>
        <v>1</v>
      </c>
    </row>
    <row r="63" spans="1:10" ht="16">
      <c r="A63" s="3" t="s">
        <v>174</v>
      </c>
      <c r="B63" s="3" t="s">
        <v>350</v>
      </c>
      <c r="C63" s="120" t="s">
        <v>351</v>
      </c>
      <c r="D63" s="124"/>
      <c r="E63" s="122" t="s">
        <v>174</v>
      </c>
      <c r="F63">
        <v>1</v>
      </c>
      <c r="H63" s="21" t="s">
        <v>174</v>
      </c>
      <c r="I63">
        <f t="shared" si="0"/>
        <v>1</v>
      </c>
    </row>
    <row r="64" spans="1:10" ht="16">
      <c r="A64" s="3" t="s">
        <v>192</v>
      </c>
      <c r="B64" s="3" t="s">
        <v>352</v>
      </c>
      <c r="C64" s="120" t="s">
        <v>353</v>
      </c>
      <c r="D64" s="124"/>
      <c r="E64" s="122" t="s">
        <v>192</v>
      </c>
      <c r="F64">
        <v>1</v>
      </c>
      <c r="H64" s="21" t="s">
        <v>192</v>
      </c>
      <c r="I64">
        <f t="shared" si="0"/>
        <v>1</v>
      </c>
    </row>
    <row r="65" spans="1:10" ht="16">
      <c r="A65" s="3" t="s">
        <v>163</v>
      </c>
      <c r="B65" s="3" t="s">
        <v>354</v>
      </c>
      <c r="C65" s="120" t="s">
        <v>355</v>
      </c>
      <c r="D65" s="124"/>
      <c r="E65" s="122" t="s">
        <v>163</v>
      </c>
      <c r="F65">
        <v>0</v>
      </c>
      <c r="I65">
        <f t="shared" si="0"/>
        <v>0</v>
      </c>
    </row>
    <row r="66" spans="1:10" ht="16">
      <c r="A66" s="3" t="s">
        <v>45</v>
      </c>
      <c r="B66" s="3" t="s">
        <v>356</v>
      </c>
      <c r="C66" s="120" t="s">
        <v>357</v>
      </c>
      <c r="D66" s="124"/>
      <c r="E66" s="122" t="s">
        <v>45</v>
      </c>
      <c r="F66">
        <v>1</v>
      </c>
      <c r="H66" s="21" t="s">
        <v>45</v>
      </c>
      <c r="I66">
        <f t="shared" si="0"/>
        <v>1</v>
      </c>
    </row>
    <row r="67" spans="1:10" ht="16">
      <c r="A67" s="3" t="s">
        <v>46</v>
      </c>
      <c r="B67" s="3" t="s">
        <v>358</v>
      </c>
      <c r="C67" s="120" t="s">
        <v>359</v>
      </c>
      <c r="D67" s="124"/>
      <c r="E67" s="122" t="s">
        <v>46</v>
      </c>
      <c r="F67">
        <v>1</v>
      </c>
      <c r="H67" s="21" t="s">
        <v>46</v>
      </c>
      <c r="I67">
        <f t="shared" ref="I67:I130" si="1">IF(A67=H67,1,0)</f>
        <v>1</v>
      </c>
    </row>
    <row r="68" spans="1:10" ht="16">
      <c r="A68" s="3" t="s">
        <v>114</v>
      </c>
      <c r="B68" s="3" t="s">
        <v>360</v>
      </c>
      <c r="C68" s="120" t="s">
        <v>361</v>
      </c>
      <c r="D68" s="124"/>
      <c r="E68" s="122" t="s">
        <v>114</v>
      </c>
      <c r="F68">
        <v>1</v>
      </c>
      <c r="H68" s="21" t="s">
        <v>114</v>
      </c>
      <c r="I68">
        <f t="shared" si="1"/>
        <v>1</v>
      </c>
    </row>
    <row r="69" spans="1:10" ht="16">
      <c r="A69" s="3" t="s">
        <v>182</v>
      </c>
      <c r="B69" s="3" t="s">
        <v>362</v>
      </c>
      <c r="C69" s="120" t="s">
        <v>363</v>
      </c>
      <c r="D69" s="124"/>
      <c r="E69" s="122" t="s">
        <v>182</v>
      </c>
      <c r="F69">
        <v>1</v>
      </c>
      <c r="H69" s="21" t="s">
        <v>182</v>
      </c>
      <c r="I69">
        <f t="shared" si="1"/>
        <v>1</v>
      </c>
    </row>
    <row r="70" spans="1:10" ht="16">
      <c r="A70" s="3" t="s">
        <v>40</v>
      </c>
      <c r="B70" s="3" t="s">
        <v>364</v>
      </c>
      <c r="C70" s="120" t="s">
        <v>365</v>
      </c>
      <c r="D70" s="124"/>
      <c r="E70" s="122" t="s">
        <v>40</v>
      </c>
      <c r="F70">
        <v>1</v>
      </c>
      <c r="H70" s="21" t="s">
        <v>40</v>
      </c>
      <c r="I70">
        <f t="shared" si="1"/>
        <v>1</v>
      </c>
    </row>
    <row r="71" spans="1:10" ht="16">
      <c r="A71" s="3" t="s">
        <v>183</v>
      </c>
      <c r="B71" s="3" t="s">
        <v>366</v>
      </c>
      <c r="C71" s="120" t="s">
        <v>367</v>
      </c>
      <c r="D71" s="124"/>
      <c r="E71" s="122" t="s">
        <v>183</v>
      </c>
      <c r="F71">
        <v>1</v>
      </c>
      <c r="H71" s="21" t="s">
        <v>183</v>
      </c>
      <c r="I71">
        <f t="shared" si="1"/>
        <v>1</v>
      </c>
    </row>
    <row r="72" spans="1:10" ht="16">
      <c r="A72" s="3" t="s">
        <v>177</v>
      </c>
      <c r="B72" s="3" t="s">
        <v>368</v>
      </c>
      <c r="C72" s="120" t="s">
        <v>369</v>
      </c>
      <c r="D72" s="124"/>
      <c r="E72" s="122" t="s">
        <v>177</v>
      </c>
      <c r="F72">
        <v>0</v>
      </c>
      <c r="I72">
        <f t="shared" si="1"/>
        <v>0</v>
      </c>
    </row>
    <row r="73" spans="1:10" ht="16">
      <c r="A73" s="3" t="s">
        <v>83</v>
      </c>
      <c r="B73" s="3" t="s">
        <v>370</v>
      </c>
      <c r="C73" s="120" t="s">
        <v>371</v>
      </c>
      <c r="D73" s="124"/>
      <c r="E73" s="122" t="s">
        <v>83</v>
      </c>
      <c r="F73">
        <v>1</v>
      </c>
      <c r="H73" s="21" t="s">
        <v>83</v>
      </c>
      <c r="I73">
        <f t="shared" si="1"/>
        <v>1</v>
      </c>
    </row>
    <row r="74" spans="1:10" ht="16">
      <c r="A74" s="3" t="s">
        <v>90</v>
      </c>
      <c r="B74" s="3" t="s">
        <v>372</v>
      </c>
      <c r="C74" s="120" t="s">
        <v>373</v>
      </c>
      <c r="D74" s="124"/>
      <c r="E74" s="122" t="s">
        <v>90</v>
      </c>
      <c r="F74">
        <v>1</v>
      </c>
      <c r="H74" s="21" t="s">
        <v>90</v>
      </c>
      <c r="I74">
        <f t="shared" si="1"/>
        <v>1</v>
      </c>
    </row>
    <row r="75" spans="1:10" ht="16">
      <c r="A75" s="3" t="s">
        <v>30</v>
      </c>
      <c r="B75" s="3" t="s">
        <v>374</v>
      </c>
      <c r="C75" s="120" t="s">
        <v>375</v>
      </c>
      <c r="D75" s="124"/>
      <c r="E75" s="122" t="s">
        <v>30</v>
      </c>
      <c r="F75">
        <v>1</v>
      </c>
      <c r="H75" s="21" t="s">
        <v>30</v>
      </c>
      <c r="I75">
        <f t="shared" si="1"/>
        <v>1</v>
      </c>
    </row>
    <row r="76" spans="1:10" ht="16">
      <c r="A76" s="3" t="s">
        <v>14</v>
      </c>
      <c r="B76" s="3" t="s">
        <v>376</v>
      </c>
      <c r="C76" s="120" t="s">
        <v>377</v>
      </c>
      <c r="D76" s="124"/>
      <c r="E76" s="122" t="s">
        <v>14</v>
      </c>
      <c r="F76">
        <v>1</v>
      </c>
      <c r="H76" s="21" t="s">
        <v>14</v>
      </c>
      <c r="I76">
        <f t="shared" si="1"/>
        <v>1</v>
      </c>
    </row>
    <row r="77" spans="1:10" ht="16">
      <c r="A77" s="3" t="s">
        <v>50</v>
      </c>
      <c r="B77" s="3" t="s">
        <v>378</v>
      </c>
      <c r="C77" s="120" t="s">
        <v>379</v>
      </c>
      <c r="D77" s="124"/>
      <c r="E77" s="122" t="s">
        <v>50</v>
      </c>
      <c r="F77">
        <v>1</v>
      </c>
      <c r="H77" s="21" t="s">
        <v>50</v>
      </c>
      <c r="I77">
        <f t="shared" si="1"/>
        <v>1</v>
      </c>
    </row>
    <row r="78" spans="1:10" ht="16">
      <c r="A78" s="3" t="s">
        <v>57</v>
      </c>
      <c r="B78" s="3" t="s">
        <v>380</v>
      </c>
      <c r="C78" s="120" t="s">
        <v>381</v>
      </c>
      <c r="D78" s="124"/>
      <c r="E78" s="122" t="s">
        <v>57</v>
      </c>
      <c r="F78">
        <v>1</v>
      </c>
      <c r="H78" s="21" t="s">
        <v>57</v>
      </c>
      <c r="I78">
        <f t="shared" si="1"/>
        <v>1</v>
      </c>
    </row>
    <row r="79" spans="1:10" ht="16">
      <c r="A79" s="3" t="s">
        <v>103</v>
      </c>
      <c r="B79" s="3" t="s">
        <v>382</v>
      </c>
      <c r="C79" s="120" t="s">
        <v>383</v>
      </c>
      <c r="D79" s="124"/>
      <c r="E79" s="122" t="s">
        <v>103</v>
      </c>
      <c r="F79">
        <v>1</v>
      </c>
      <c r="H79" s="21" t="s">
        <v>103</v>
      </c>
      <c r="I79">
        <f t="shared" si="1"/>
        <v>1</v>
      </c>
    </row>
    <row r="80" spans="1:10" ht="16">
      <c r="A80" s="3" t="s">
        <v>129</v>
      </c>
      <c r="B80" s="3" t="s">
        <v>384</v>
      </c>
      <c r="C80" s="120" t="s">
        <v>385</v>
      </c>
      <c r="D80" s="124"/>
      <c r="E80" s="122" t="s">
        <v>129</v>
      </c>
      <c r="F80">
        <v>1</v>
      </c>
      <c r="H80" s="21" t="s">
        <v>129</v>
      </c>
      <c r="I80">
        <f t="shared" si="1"/>
        <v>1</v>
      </c>
      <c r="J80" s="21" t="s">
        <v>727</v>
      </c>
    </row>
    <row r="81" spans="1:10" ht="16">
      <c r="A81" s="3" t="s">
        <v>201</v>
      </c>
      <c r="B81" s="3" t="s">
        <v>386</v>
      </c>
      <c r="C81" s="120" t="s">
        <v>387</v>
      </c>
      <c r="D81" s="124"/>
      <c r="E81" s="122" t="s">
        <v>201</v>
      </c>
      <c r="F81">
        <v>1</v>
      </c>
      <c r="H81" s="21" t="s">
        <v>201</v>
      </c>
      <c r="I81">
        <f t="shared" si="1"/>
        <v>1</v>
      </c>
    </row>
    <row r="82" spans="1:10" ht="16">
      <c r="A82" s="3" t="s">
        <v>67</v>
      </c>
      <c r="B82" s="3" t="s">
        <v>388</v>
      </c>
      <c r="C82" s="120" t="s">
        <v>389</v>
      </c>
      <c r="D82" s="124"/>
      <c r="E82" s="122" t="s">
        <v>67</v>
      </c>
      <c r="F82">
        <v>1</v>
      </c>
      <c r="H82" s="21" t="s">
        <v>67</v>
      </c>
      <c r="I82">
        <f t="shared" si="1"/>
        <v>1</v>
      </c>
    </row>
    <row r="83" spans="1:10" ht="16">
      <c r="A83" s="3" t="s">
        <v>84</v>
      </c>
      <c r="B83" s="3" t="s">
        <v>390</v>
      </c>
      <c r="C83" s="120" t="s">
        <v>391</v>
      </c>
      <c r="D83" s="124"/>
      <c r="E83" s="122" t="s">
        <v>84</v>
      </c>
      <c r="F83">
        <v>1</v>
      </c>
      <c r="H83" s="21" t="s">
        <v>84</v>
      </c>
      <c r="I83">
        <f t="shared" si="1"/>
        <v>1</v>
      </c>
    </row>
    <row r="84" spans="1:10" ht="16">
      <c r="A84" s="3" t="s">
        <v>61</v>
      </c>
      <c r="B84" s="3" t="s">
        <v>394</v>
      </c>
      <c r="C84" s="120" t="s">
        <v>395</v>
      </c>
      <c r="D84" s="124"/>
      <c r="E84" s="122" t="s">
        <v>61</v>
      </c>
      <c r="F84">
        <v>1</v>
      </c>
      <c r="H84" s="21" t="s">
        <v>61</v>
      </c>
      <c r="I84">
        <f t="shared" si="1"/>
        <v>1</v>
      </c>
      <c r="J84" s="21" t="s">
        <v>211</v>
      </c>
    </row>
    <row r="85" spans="1:10" ht="16">
      <c r="A85" s="3" t="s">
        <v>184</v>
      </c>
      <c r="B85" s="3" t="s">
        <v>396</v>
      </c>
      <c r="C85" s="120" t="s">
        <v>397</v>
      </c>
      <c r="D85" s="124"/>
      <c r="E85" s="122" t="s">
        <v>184</v>
      </c>
      <c r="F85">
        <v>1</v>
      </c>
      <c r="H85" s="21" t="s">
        <v>184</v>
      </c>
      <c r="I85">
        <f t="shared" si="1"/>
        <v>1</v>
      </c>
    </row>
    <row r="86" spans="1:10" ht="16">
      <c r="A86" s="3" t="s">
        <v>193</v>
      </c>
      <c r="B86" s="3" t="s">
        <v>398</v>
      </c>
      <c r="C86" s="120" t="s">
        <v>399</v>
      </c>
      <c r="D86" s="124"/>
      <c r="E86" s="122" t="s">
        <v>193</v>
      </c>
      <c r="F86">
        <v>1</v>
      </c>
      <c r="H86" s="21" t="s">
        <v>193</v>
      </c>
      <c r="I86">
        <f t="shared" si="1"/>
        <v>1</v>
      </c>
    </row>
    <row r="87" spans="1:10" ht="16">
      <c r="A87" s="3" t="s">
        <v>202</v>
      </c>
      <c r="B87" s="3" t="s">
        <v>400</v>
      </c>
      <c r="C87" s="120" t="s">
        <v>401</v>
      </c>
      <c r="D87" s="124"/>
      <c r="E87" s="122" t="s">
        <v>202</v>
      </c>
      <c r="F87">
        <v>1</v>
      </c>
      <c r="H87" s="21" t="s">
        <v>202</v>
      </c>
      <c r="I87">
        <f t="shared" si="1"/>
        <v>1</v>
      </c>
    </row>
    <row r="88" spans="1:10" ht="16">
      <c r="A88" s="3" t="s">
        <v>115</v>
      </c>
      <c r="B88" s="3" t="s">
        <v>402</v>
      </c>
      <c r="C88" s="120" t="s">
        <v>403</v>
      </c>
      <c r="D88" s="124"/>
      <c r="E88" s="122" t="s">
        <v>115</v>
      </c>
      <c r="F88">
        <v>1</v>
      </c>
      <c r="H88" s="21" t="s">
        <v>115</v>
      </c>
      <c r="I88">
        <f t="shared" si="1"/>
        <v>1</v>
      </c>
    </row>
    <row r="89" spans="1:10" ht="16">
      <c r="A89" s="3" t="s">
        <v>206</v>
      </c>
      <c r="B89" s="3" t="s">
        <v>404</v>
      </c>
      <c r="C89" s="120" t="s">
        <v>405</v>
      </c>
      <c r="D89" s="124"/>
      <c r="E89" s="122" t="s">
        <v>206</v>
      </c>
      <c r="F89">
        <v>1</v>
      </c>
      <c r="H89" s="21" t="s">
        <v>206</v>
      </c>
      <c r="I89">
        <f t="shared" si="1"/>
        <v>1</v>
      </c>
    </row>
    <row r="90" spans="1:10" ht="16">
      <c r="A90" s="3" t="s">
        <v>116</v>
      </c>
      <c r="B90" s="3" t="s">
        <v>406</v>
      </c>
      <c r="C90" s="120" t="s">
        <v>407</v>
      </c>
      <c r="D90" s="124"/>
      <c r="E90" s="122" t="s">
        <v>116</v>
      </c>
      <c r="F90">
        <v>1</v>
      </c>
      <c r="H90" s="21" t="s">
        <v>116</v>
      </c>
      <c r="I90">
        <f t="shared" si="1"/>
        <v>1</v>
      </c>
    </row>
    <row r="91" spans="1:10" ht="16">
      <c r="A91" s="3" t="s">
        <v>68</v>
      </c>
      <c r="B91" s="3" t="s">
        <v>408</v>
      </c>
      <c r="C91" s="120" t="s">
        <v>409</v>
      </c>
      <c r="D91" s="124"/>
      <c r="E91" s="122" t="s">
        <v>68</v>
      </c>
      <c r="F91">
        <v>1</v>
      </c>
      <c r="H91" s="21" t="s">
        <v>68</v>
      </c>
      <c r="I91">
        <f t="shared" si="1"/>
        <v>1</v>
      </c>
    </row>
    <row r="92" spans="1:10" ht="16">
      <c r="A92" s="3" t="s">
        <v>31</v>
      </c>
      <c r="B92" s="3" t="s">
        <v>410</v>
      </c>
      <c r="C92" s="120" t="s">
        <v>411</v>
      </c>
      <c r="D92" s="124"/>
      <c r="E92" s="122" t="s">
        <v>31</v>
      </c>
      <c r="F92">
        <v>1</v>
      </c>
      <c r="H92" s="21" t="s">
        <v>31</v>
      </c>
      <c r="I92">
        <f t="shared" si="1"/>
        <v>1</v>
      </c>
    </row>
    <row r="93" spans="1:10" ht="16">
      <c r="A93" s="3" t="s">
        <v>72</v>
      </c>
      <c r="B93" s="3" t="s">
        <v>412</v>
      </c>
      <c r="C93" s="120" t="s">
        <v>413</v>
      </c>
      <c r="D93" s="124"/>
      <c r="E93" s="122" t="s">
        <v>72</v>
      </c>
      <c r="F93">
        <v>1</v>
      </c>
      <c r="H93" s="21" t="s">
        <v>72</v>
      </c>
      <c r="I93">
        <f t="shared" si="1"/>
        <v>1</v>
      </c>
    </row>
    <row r="94" spans="1:10" ht="16">
      <c r="A94" s="3" t="s">
        <v>169</v>
      </c>
      <c r="B94" s="3" t="s">
        <v>414</v>
      </c>
      <c r="C94" s="120" t="s">
        <v>415</v>
      </c>
      <c r="D94" s="124"/>
      <c r="E94" s="122" t="s">
        <v>169</v>
      </c>
      <c r="F94">
        <v>1</v>
      </c>
      <c r="H94" s="21" t="s">
        <v>169</v>
      </c>
      <c r="I94">
        <f t="shared" si="1"/>
        <v>1</v>
      </c>
    </row>
    <row r="95" spans="1:10" ht="16">
      <c r="A95" s="3" t="s">
        <v>76</v>
      </c>
      <c r="B95" s="3" t="s">
        <v>416</v>
      </c>
      <c r="C95" s="120" t="s">
        <v>417</v>
      </c>
      <c r="D95" s="124"/>
      <c r="E95" s="122" t="s">
        <v>76</v>
      </c>
      <c r="F95">
        <v>1</v>
      </c>
      <c r="H95" s="21" t="s">
        <v>76</v>
      </c>
      <c r="I95">
        <f t="shared" si="1"/>
        <v>1</v>
      </c>
    </row>
    <row r="96" spans="1:10" ht="32">
      <c r="A96" s="3" t="s">
        <v>52</v>
      </c>
      <c r="B96" s="3" t="s">
        <v>418</v>
      </c>
      <c r="C96" s="120" t="s">
        <v>419</v>
      </c>
      <c r="D96" s="124"/>
      <c r="E96" s="122" t="s">
        <v>52</v>
      </c>
      <c r="F96">
        <v>1</v>
      </c>
      <c r="H96" s="21" t="s">
        <v>52</v>
      </c>
      <c r="I96">
        <f t="shared" si="1"/>
        <v>1</v>
      </c>
    </row>
    <row r="97" spans="1:9" ht="16">
      <c r="A97" s="3" t="s">
        <v>104</v>
      </c>
      <c r="B97" s="3" t="s">
        <v>420</v>
      </c>
      <c r="C97" s="120" t="s">
        <v>421</v>
      </c>
      <c r="D97" s="124"/>
      <c r="E97" s="122" t="s">
        <v>104</v>
      </c>
      <c r="F97">
        <v>1</v>
      </c>
      <c r="H97" s="21" t="s">
        <v>104</v>
      </c>
      <c r="I97">
        <f t="shared" si="1"/>
        <v>1</v>
      </c>
    </row>
    <row r="98" spans="1:9" ht="16">
      <c r="A98" s="3" t="s">
        <v>98</v>
      </c>
      <c r="B98" s="3" t="s">
        <v>422</v>
      </c>
      <c r="C98" s="120" t="s">
        <v>423</v>
      </c>
      <c r="D98" s="124"/>
      <c r="E98" s="122" t="s">
        <v>98</v>
      </c>
      <c r="F98">
        <v>1</v>
      </c>
      <c r="H98" s="21" t="s">
        <v>98</v>
      </c>
      <c r="I98">
        <f t="shared" si="1"/>
        <v>1</v>
      </c>
    </row>
    <row r="99" spans="1:9" ht="16">
      <c r="A99" s="3" t="s">
        <v>9</v>
      </c>
      <c r="B99" s="3" t="s">
        <v>424</v>
      </c>
      <c r="C99" s="120" t="s">
        <v>425</v>
      </c>
      <c r="D99" s="124"/>
      <c r="E99" s="122" t="s">
        <v>9</v>
      </c>
      <c r="F99">
        <v>1</v>
      </c>
      <c r="H99" s="21" t="s">
        <v>9</v>
      </c>
      <c r="I99">
        <f t="shared" si="1"/>
        <v>1</v>
      </c>
    </row>
    <row r="100" spans="1:9" ht="16">
      <c r="A100" s="3" t="s">
        <v>36</v>
      </c>
      <c r="B100" s="3" t="s">
        <v>426</v>
      </c>
      <c r="C100" s="120" t="s">
        <v>427</v>
      </c>
      <c r="D100" s="124"/>
      <c r="E100" s="122" t="s">
        <v>36</v>
      </c>
      <c r="F100">
        <v>1</v>
      </c>
      <c r="H100" s="21" t="s">
        <v>36</v>
      </c>
      <c r="I100">
        <f t="shared" si="1"/>
        <v>1</v>
      </c>
    </row>
    <row r="101" spans="1:9" ht="16">
      <c r="A101" s="3" t="s">
        <v>123</v>
      </c>
      <c r="B101" s="3" t="s">
        <v>428</v>
      </c>
      <c r="C101" s="120" t="s">
        <v>429</v>
      </c>
      <c r="D101" s="124"/>
      <c r="E101" s="122" t="s">
        <v>123</v>
      </c>
      <c r="F101">
        <v>1</v>
      </c>
      <c r="H101" s="21" t="s">
        <v>123</v>
      </c>
      <c r="I101">
        <f t="shared" si="1"/>
        <v>1</v>
      </c>
    </row>
    <row r="102" spans="1:9" ht="16">
      <c r="A102" s="3" t="s">
        <v>208</v>
      </c>
      <c r="B102" s="3" t="s">
        <v>430</v>
      </c>
      <c r="C102" s="120" t="s">
        <v>431</v>
      </c>
      <c r="D102" s="124"/>
      <c r="E102" s="122" t="s">
        <v>208</v>
      </c>
      <c r="F102">
        <v>1</v>
      </c>
      <c r="H102" s="21" t="s">
        <v>208</v>
      </c>
      <c r="I102">
        <f t="shared" si="1"/>
        <v>1</v>
      </c>
    </row>
    <row r="103" spans="1:9" ht="16">
      <c r="A103" s="3" t="s">
        <v>105</v>
      </c>
      <c r="B103" s="3" t="s">
        <v>432</v>
      </c>
      <c r="C103" s="120" t="s">
        <v>433</v>
      </c>
      <c r="D103" s="124"/>
      <c r="E103" s="122" t="s">
        <v>105</v>
      </c>
      <c r="F103">
        <v>1</v>
      </c>
      <c r="H103" s="21" t="s">
        <v>105</v>
      </c>
      <c r="I103">
        <f t="shared" si="1"/>
        <v>1</v>
      </c>
    </row>
    <row r="104" spans="1:9" ht="16">
      <c r="A104" s="3" t="s">
        <v>185</v>
      </c>
      <c r="B104" s="3" t="s">
        <v>434</v>
      </c>
      <c r="C104" s="120" t="s">
        <v>435</v>
      </c>
      <c r="D104" s="124"/>
      <c r="E104" s="122" t="s">
        <v>185</v>
      </c>
      <c r="F104">
        <v>1</v>
      </c>
      <c r="H104" s="21" t="s">
        <v>185</v>
      </c>
      <c r="I104">
        <f t="shared" si="1"/>
        <v>1</v>
      </c>
    </row>
    <row r="105" spans="1:9" ht="16">
      <c r="A105" s="3" t="s">
        <v>47</v>
      </c>
      <c r="B105" s="3" t="s">
        <v>436</v>
      </c>
      <c r="C105" s="120" t="s">
        <v>437</v>
      </c>
      <c r="D105" s="124"/>
      <c r="E105" s="122" t="s">
        <v>47</v>
      </c>
      <c r="F105">
        <v>1</v>
      </c>
      <c r="H105" s="21" t="s">
        <v>47</v>
      </c>
      <c r="I105">
        <f t="shared" si="1"/>
        <v>1</v>
      </c>
    </row>
    <row r="106" spans="1:9" ht="16">
      <c r="A106" s="3" t="s">
        <v>22</v>
      </c>
      <c r="B106" s="3" t="s">
        <v>438</v>
      </c>
      <c r="C106" s="120" t="s">
        <v>439</v>
      </c>
      <c r="D106" s="124"/>
      <c r="E106" s="122" t="s">
        <v>22</v>
      </c>
      <c r="F106">
        <v>1</v>
      </c>
      <c r="H106" s="21" t="s">
        <v>22</v>
      </c>
      <c r="I106">
        <f t="shared" si="1"/>
        <v>1</v>
      </c>
    </row>
    <row r="107" spans="1:9" ht="16">
      <c r="A107" s="3" t="s">
        <v>117</v>
      </c>
      <c r="B107" s="3" t="s">
        <v>440</v>
      </c>
      <c r="C107" s="120" t="s">
        <v>441</v>
      </c>
      <c r="D107" s="124"/>
      <c r="E107" s="122" t="s">
        <v>117</v>
      </c>
      <c r="F107">
        <v>1</v>
      </c>
      <c r="H107" s="21" t="s">
        <v>117</v>
      </c>
      <c r="I107">
        <f t="shared" si="1"/>
        <v>1</v>
      </c>
    </row>
    <row r="108" spans="1:9" ht="16">
      <c r="A108" s="3" t="s">
        <v>130</v>
      </c>
      <c r="B108" s="3" t="s">
        <v>442</v>
      </c>
      <c r="C108" s="120" t="s">
        <v>443</v>
      </c>
      <c r="D108" s="124"/>
      <c r="E108" s="122" t="s">
        <v>130</v>
      </c>
      <c r="F108">
        <v>1</v>
      </c>
      <c r="H108" s="21" t="s">
        <v>130</v>
      </c>
      <c r="I108">
        <f t="shared" si="1"/>
        <v>1</v>
      </c>
    </row>
    <row r="109" spans="1:9" ht="16">
      <c r="A109" s="3" t="s">
        <v>20</v>
      </c>
      <c r="B109" s="3" t="s">
        <v>444</v>
      </c>
      <c r="C109" s="120" t="s">
        <v>445</v>
      </c>
      <c r="D109" s="124"/>
      <c r="E109" s="122" t="s">
        <v>20</v>
      </c>
      <c r="F109">
        <v>1</v>
      </c>
      <c r="H109" s="21" t="s">
        <v>20</v>
      </c>
      <c r="I109">
        <f t="shared" si="1"/>
        <v>1</v>
      </c>
    </row>
    <row r="110" spans="1:9" ht="16">
      <c r="A110" s="3" t="s">
        <v>186</v>
      </c>
      <c r="B110" s="3" t="s">
        <v>446</v>
      </c>
      <c r="C110" s="120" t="s">
        <v>447</v>
      </c>
      <c r="D110" s="124"/>
      <c r="E110" s="122" t="s">
        <v>186</v>
      </c>
      <c r="F110">
        <v>1</v>
      </c>
      <c r="H110" s="21" t="s">
        <v>186</v>
      </c>
      <c r="I110">
        <f t="shared" si="1"/>
        <v>1</v>
      </c>
    </row>
    <row r="111" spans="1:9" ht="16">
      <c r="A111" s="3" t="s">
        <v>41</v>
      </c>
      <c r="B111" s="3" t="s">
        <v>448</v>
      </c>
      <c r="C111" s="120" t="s">
        <v>449</v>
      </c>
      <c r="D111" s="124"/>
      <c r="E111" s="122" t="s">
        <v>41</v>
      </c>
      <c r="F111">
        <v>0</v>
      </c>
      <c r="I111">
        <f t="shared" si="1"/>
        <v>0</v>
      </c>
    </row>
    <row r="112" spans="1:9" ht="16">
      <c r="A112" s="3" t="s">
        <v>42</v>
      </c>
      <c r="B112" s="3" t="s">
        <v>450</v>
      </c>
      <c r="C112" s="120" t="s">
        <v>451</v>
      </c>
      <c r="D112" s="124"/>
      <c r="E112" s="122" t="s">
        <v>42</v>
      </c>
      <c r="F112">
        <v>1</v>
      </c>
      <c r="H112" s="21" t="s">
        <v>42</v>
      </c>
      <c r="I112">
        <f t="shared" si="1"/>
        <v>1</v>
      </c>
    </row>
    <row r="113" spans="1:9" ht="16">
      <c r="A113" s="3" t="s">
        <v>131</v>
      </c>
      <c r="B113" s="3" t="s">
        <v>452</v>
      </c>
      <c r="C113" s="120" t="s">
        <v>453</v>
      </c>
      <c r="D113" s="124"/>
      <c r="E113" s="122" t="s">
        <v>131</v>
      </c>
      <c r="F113">
        <v>1</v>
      </c>
      <c r="H113" s="21" t="s">
        <v>131</v>
      </c>
      <c r="I113">
        <f t="shared" si="1"/>
        <v>1</v>
      </c>
    </row>
    <row r="114" spans="1:9" ht="16">
      <c r="A114" s="3" t="s">
        <v>157</v>
      </c>
      <c r="B114" s="3" t="s">
        <v>454</v>
      </c>
      <c r="C114" s="120" t="s">
        <v>455</v>
      </c>
      <c r="D114" s="124"/>
      <c r="E114" s="122" t="s">
        <v>157</v>
      </c>
      <c r="F114">
        <v>1</v>
      </c>
      <c r="H114" s="21" t="s">
        <v>157</v>
      </c>
      <c r="I114">
        <f t="shared" si="1"/>
        <v>1</v>
      </c>
    </row>
    <row r="115" spans="1:9" ht="32">
      <c r="A115" s="3" t="s">
        <v>91</v>
      </c>
      <c r="B115" s="3" t="s">
        <v>456</v>
      </c>
      <c r="C115" s="120" t="s">
        <v>457</v>
      </c>
      <c r="D115" s="124"/>
      <c r="E115" s="122" t="s">
        <v>91</v>
      </c>
      <c r="F115">
        <v>1</v>
      </c>
      <c r="H115" s="21" t="s">
        <v>91</v>
      </c>
      <c r="I115">
        <f t="shared" si="1"/>
        <v>1</v>
      </c>
    </row>
    <row r="116" spans="1:9" ht="16">
      <c r="A116" s="3" t="s">
        <v>194</v>
      </c>
      <c r="B116" s="3" t="s">
        <v>458</v>
      </c>
      <c r="C116" s="120" t="s">
        <v>459</v>
      </c>
      <c r="D116" s="124"/>
      <c r="E116" s="122" t="s">
        <v>194</v>
      </c>
      <c r="F116">
        <v>0</v>
      </c>
      <c r="I116">
        <f t="shared" si="1"/>
        <v>0</v>
      </c>
    </row>
    <row r="117" spans="1:9" ht="16">
      <c r="A117" s="3" t="s">
        <v>69</v>
      </c>
      <c r="B117" s="3" t="s">
        <v>460</v>
      </c>
      <c r="C117" s="120" t="s">
        <v>461</v>
      </c>
      <c r="D117" s="124"/>
      <c r="E117" s="122" t="s">
        <v>69</v>
      </c>
      <c r="F117">
        <v>1</v>
      </c>
      <c r="H117" s="21" t="s">
        <v>69</v>
      </c>
      <c r="I117">
        <f t="shared" si="1"/>
        <v>1</v>
      </c>
    </row>
    <row r="118" spans="1:9" ht="16">
      <c r="A118" s="3" t="s">
        <v>139</v>
      </c>
      <c r="B118" s="3" t="s">
        <v>462</v>
      </c>
      <c r="C118" s="120" t="s">
        <v>463</v>
      </c>
      <c r="D118" s="124"/>
      <c r="E118" s="122" t="s">
        <v>139</v>
      </c>
      <c r="F118">
        <v>1</v>
      </c>
      <c r="H118" s="21" t="s">
        <v>139</v>
      </c>
      <c r="I118">
        <f t="shared" si="1"/>
        <v>1</v>
      </c>
    </row>
    <row r="119" spans="1:9" ht="16">
      <c r="A119" s="3" t="s">
        <v>118</v>
      </c>
      <c r="B119" s="3" t="s">
        <v>466</v>
      </c>
      <c r="C119" s="120" t="s">
        <v>467</v>
      </c>
      <c r="D119" s="124"/>
      <c r="E119" s="122" t="s">
        <v>118</v>
      </c>
      <c r="F119">
        <v>1</v>
      </c>
      <c r="H119" s="21" t="s">
        <v>118</v>
      </c>
      <c r="I119">
        <f t="shared" si="1"/>
        <v>1</v>
      </c>
    </row>
    <row r="120" spans="1:9" ht="16">
      <c r="A120" s="3" t="s">
        <v>15</v>
      </c>
      <c r="B120" s="3" t="s">
        <v>468</v>
      </c>
      <c r="C120" s="120" t="s">
        <v>469</v>
      </c>
      <c r="D120" s="124"/>
      <c r="E120" s="122" t="s">
        <v>15</v>
      </c>
      <c r="F120">
        <v>1</v>
      </c>
      <c r="H120" s="21" t="s">
        <v>15</v>
      </c>
      <c r="I120">
        <f t="shared" si="1"/>
        <v>1</v>
      </c>
    </row>
    <row r="121" spans="1:9" ht="16">
      <c r="A121" s="3" t="s">
        <v>37</v>
      </c>
      <c r="B121" s="3" t="s">
        <v>470</v>
      </c>
      <c r="C121" s="120" t="s">
        <v>471</v>
      </c>
      <c r="D121" s="124"/>
      <c r="E121" s="122" t="s">
        <v>37</v>
      </c>
      <c r="F121">
        <v>1</v>
      </c>
      <c r="H121" s="21" t="s">
        <v>37</v>
      </c>
      <c r="I121">
        <f t="shared" si="1"/>
        <v>1</v>
      </c>
    </row>
    <row r="122" spans="1:9" ht="16">
      <c r="A122" s="3" t="s">
        <v>48</v>
      </c>
      <c r="B122" s="3" t="s">
        <v>472</v>
      </c>
      <c r="C122" s="120" t="s">
        <v>473</v>
      </c>
      <c r="D122" s="124"/>
      <c r="E122" s="122" t="s">
        <v>48</v>
      </c>
      <c r="F122">
        <v>1</v>
      </c>
      <c r="H122" s="21" t="s">
        <v>48</v>
      </c>
      <c r="I122">
        <f t="shared" si="1"/>
        <v>1</v>
      </c>
    </row>
    <row r="123" spans="1:9" ht="16">
      <c r="A123" s="3" t="s">
        <v>62</v>
      </c>
      <c r="B123" s="3" t="s">
        <v>476</v>
      </c>
      <c r="C123" s="120" t="s">
        <v>477</v>
      </c>
      <c r="D123" s="124"/>
      <c r="E123" s="122" t="s">
        <v>62</v>
      </c>
      <c r="F123">
        <v>1</v>
      </c>
      <c r="H123" s="21" t="s">
        <v>62</v>
      </c>
      <c r="I123">
        <f t="shared" si="1"/>
        <v>1</v>
      </c>
    </row>
    <row r="124" spans="1:9" ht="16">
      <c r="A124" s="3" t="s">
        <v>187</v>
      </c>
      <c r="B124" s="3" t="s">
        <v>478</v>
      </c>
      <c r="C124" s="120" t="s">
        <v>479</v>
      </c>
      <c r="D124" s="124"/>
      <c r="E124" s="122" t="s">
        <v>187</v>
      </c>
      <c r="F124">
        <v>1</v>
      </c>
      <c r="H124" s="21" t="s">
        <v>187</v>
      </c>
      <c r="I124">
        <f t="shared" si="1"/>
        <v>1</v>
      </c>
    </row>
    <row r="125" spans="1:9" ht="16">
      <c r="A125" s="3" t="s">
        <v>178</v>
      </c>
      <c r="B125" s="3" t="s">
        <v>480</v>
      </c>
      <c r="C125" s="120" t="s">
        <v>481</v>
      </c>
      <c r="D125" s="124"/>
      <c r="E125" s="122" t="s">
        <v>178</v>
      </c>
      <c r="F125">
        <v>0</v>
      </c>
      <c r="I125">
        <f t="shared" si="1"/>
        <v>0</v>
      </c>
    </row>
    <row r="126" spans="1:9" ht="16">
      <c r="A126" s="3" t="s">
        <v>195</v>
      </c>
      <c r="B126" s="3" t="s">
        <v>482</v>
      </c>
      <c r="C126" s="120" t="s">
        <v>483</v>
      </c>
      <c r="D126" s="124"/>
      <c r="E126" s="122" t="s">
        <v>195</v>
      </c>
      <c r="F126">
        <v>1</v>
      </c>
      <c r="H126" s="21" t="s">
        <v>195</v>
      </c>
      <c r="I126">
        <f t="shared" si="1"/>
        <v>1</v>
      </c>
    </row>
    <row r="127" spans="1:9" ht="16">
      <c r="A127" s="3" t="s">
        <v>132</v>
      </c>
      <c r="B127" s="3" t="s">
        <v>484</v>
      </c>
      <c r="C127" s="120" t="s">
        <v>485</v>
      </c>
      <c r="D127" s="124"/>
      <c r="E127" s="122" t="s">
        <v>132</v>
      </c>
      <c r="F127">
        <v>1</v>
      </c>
      <c r="H127" s="21" t="s">
        <v>132</v>
      </c>
      <c r="I127">
        <f t="shared" si="1"/>
        <v>1</v>
      </c>
    </row>
    <row r="128" spans="1:9" ht="16">
      <c r="A128" s="3" t="s">
        <v>24</v>
      </c>
      <c r="B128" s="3" t="s">
        <v>486</v>
      </c>
      <c r="C128" s="120" t="s">
        <v>487</v>
      </c>
      <c r="D128" s="124"/>
      <c r="E128" s="122" t="s">
        <v>24</v>
      </c>
      <c r="F128">
        <v>1</v>
      </c>
      <c r="H128" s="21" t="s">
        <v>24</v>
      </c>
      <c r="I128">
        <f t="shared" si="1"/>
        <v>1</v>
      </c>
    </row>
    <row r="129" spans="1:10" ht="16">
      <c r="A129" s="3" t="s">
        <v>21</v>
      </c>
      <c r="B129" s="3" t="s">
        <v>488</v>
      </c>
      <c r="C129" s="120" t="s">
        <v>489</v>
      </c>
      <c r="D129" s="124"/>
      <c r="E129" s="122" t="s">
        <v>21</v>
      </c>
      <c r="F129">
        <v>1</v>
      </c>
      <c r="H129" s="21" t="s">
        <v>21</v>
      </c>
      <c r="I129">
        <f t="shared" si="1"/>
        <v>1</v>
      </c>
    </row>
    <row r="130" spans="1:10" ht="16">
      <c r="A130" s="3" t="s">
        <v>196</v>
      </c>
      <c r="B130" s="3" t="s">
        <v>490</v>
      </c>
      <c r="C130" s="120" t="s">
        <v>491</v>
      </c>
      <c r="D130" s="124"/>
      <c r="E130" s="122" t="s">
        <v>196</v>
      </c>
      <c r="F130">
        <v>1</v>
      </c>
      <c r="H130" s="21" t="s">
        <v>196</v>
      </c>
      <c r="I130">
        <f t="shared" si="1"/>
        <v>1</v>
      </c>
    </row>
    <row r="131" spans="1:10" ht="32">
      <c r="A131" s="3" t="s">
        <v>58</v>
      </c>
      <c r="B131" s="3" t="s">
        <v>492</v>
      </c>
      <c r="C131" s="120" t="s">
        <v>493</v>
      </c>
      <c r="D131" s="124"/>
      <c r="E131" s="122" t="s">
        <v>58</v>
      </c>
      <c r="F131">
        <v>1</v>
      </c>
      <c r="H131" s="21" t="s">
        <v>58</v>
      </c>
      <c r="I131">
        <f t="shared" ref="I131:I194" si="2">IF(A131=H131,1,0)</f>
        <v>1</v>
      </c>
    </row>
    <row r="132" spans="1:10" ht="16">
      <c r="A132" s="3" t="s">
        <v>140</v>
      </c>
      <c r="B132" s="3" t="s">
        <v>494</v>
      </c>
      <c r="C132" s="120" t="s">
        <v>495</v>
      </c>
      <c r="D132" s="124"/>
      <c r="E132" s="122" t="s">
        <v>140</v>
      </c>
      <c r="F132">
        <v>1</v>
      </c>
      <c r="H132" s="21" t="s">
        <v>140</v>
      </c>
      <c r="I132">
        <f t="shared" si="2"/>
        <v>1</v>
      </c>
    </row>
    <row r="133" spans="1:10" ht="16">
      <c r="A133" s="3" t="s">
        <v>63</v>
      </c>
      <c r="B133" s="3" t="s">
        <v>496</v>
      </c>
      <c r="C133" s="120" t="s">
        <v>497</v>
      </c>
      <c r="D133" s="124"/>
      <c r="E133" s="122" t="s">
        <v>63</v>
      </c>
      <c r="F133">
        <v>1</v>
      </c>
      <c r="H133" s="21" t="s">
        <v>63</v>
      </c>
      <c r="I133">
        <f t="shared" si="2"/>
        <v>1</v>
      </c>
    </row>
    <row r="134" spans="1:10" ht="16">
      <c r="A134" s="3" t="s">
        <v>119</v>
      </c>
      <c r="B134" s="3" t="s">
        <v>498</v>
      </c>
      <c r="C134" s="120" t="s">
        <v>499</v>
      </c>
      <c r="D134" s="124"/>
      <c r="E134" s="122" t="s">
        <v>119</v>
      </c>
      <c r="F134">
        <v>1</v>
      </c>
      <c r="H134" s="21" t="s">
        <v>119</v>
      </c>
      <c r="I134">
        <f t="shared" si="2"/>
        <v>1</v>
      </c>
    </row>
    <row r="135" spans="1:10" ht="16">
      <c r="A135" s="3" t="s">
        <v>158</v>
      </c>
      <c r="B135" s="3" t="s">
        <v>500</v>
      </c>
      <c r="C135" s="120" t="s">
        <v>501</v>
      </c>
      <c r="D135" s="124"/>
      <c r="E135" s="122" t="s">
        <v>158</v>
      </c>
      <c r="F135">
        <v>1</v>
      </c>
      <c r="H135" s="21" t="s">
        <v>158</v>
      </c>
      <c r="I135">
        <f t="shared" si="2"/>
        <v>1</v>
      </c>
    </row>
    <row r="136" spans="1:10" ht="16">
      <c r="A136" s="3" t="s">
        <v>64</v>
      </c>
      <c r="B136" s="3" t="s">
        <v>502</v>
      </c>
      <c r="C136" s="120" t="s">
        <v>503</v>
      </c>
      <c r="D136" s="124"/>
      <c r="E136" s="122" t="s">
        <v>64</v>
      </c>
      <c r="F136">
        <v>1</v>
      </c>
      <c r="H136" s="21" t="s">
        <v>64</v>
      </c>
      <c r="I136">
        <f t="shared" si="2"/>
        <v>1</v>
      </c>
    </row>
    <row r="137" spans="1:10" ht="16">
      <c r="A137" s="3" t="s">
        <v>141</v>
      </c>
      <c r="B137" s="3" t="s">
        <v>504</v>
      </c>
      <c r="C137" s="120" t="s">
        <v>505</v>
      </c>
      <c r="D137" s="124"/>
      <c r="E137" s="122" t="s">
        <v>141</v>
      </c>
      <c r="F137">
        <v>1</v>
      </c>
      <c r="H137" s="21" t="s">
        <v>141</v>
      </c>
      <c r="I137">
        <f t="shared" si="2"/>
        <v>1</v>
      </c>
    </row>
    <row r="138" spans="1:10" ht="16">
      <c r="A138" s="3" t="s">
        <v>159</v>
      </c>
      <c r="B138" s="3" t="s">
        <v>506</v>
      </c>
      <c r="C138" s="120" t="s">
        <v>507</v>
      </c>
      <c r="D138" s="124"/>
      <c r="E138" s="122" t="s">
        <v>159</v>
      </c>
      <c r="F138">
        <v>1</v>
      </c>
      <c r="H138" s="21" t="s">
        <v>159</v>
      </c>
      <c r="I138">
        <f t="shared" si="2"/>
        <v>1</v>
      </c>
    </row>
    <row r="139" spans="1:10" ht="16">
      <c r="A139" s="3" t="s">
        <v>106</v>
      </c>
      <c r="B139" s="3" t="s">
        <v>508</v>
      </c>
      <c r="C139" s="120" t="s">
        <v>509</v>
      </c>
      <c r="D139" s="124"/>
      <c r="E139" s="122" t="s">
        <v>106</v>
      </c>
      <c r="F139">
        <v>1</v>
      </c>
      <c r="H139" s="21" t="s">
        <v>106</v>
      </c>
      <c r="I139">
        <f t="shared" si="2"/>
        <v>1</v>
      </c>
    </row>
    <row r="140" spans="1:10" ht="16">
      <c r="A140" s="3" t="s">
        <v>148</v>
      </c>
      <c r="B140" s="3" t="s">
        <v>510</v>
      </c>
      <c r="C140" s="120" t="s">
        <v>511</v>
      </c>
      <c r="D140" s="124"/>
      <c r="E140" s="122" t="s">
        <v>148</v>
      </c>
      <c r="F140">
        <v>1</v>
      </c>
      <c r="H140" s="21" t="s">
        <v>148</v>
      </c>
      <c r="I140">
        <f t="shared" si="2"/>
        <v>1</v>
      </c>
    </row>
    <row r="141" spans="1:10" ht="16">
      <c r="A141" s="3" t="s">
        <v>175</v>
      </c>
      <c r="B141" s="3" t="s">
        <v>512</v>
      </c>
      <c r="C141" s="120" t="s">
        <v>513</v>
      </c>
      <c r="D141" s="124"/>
      <c r="E141" s="122" t="s">
        <v>175</v>
      </c>
      <c r="F141">
        <v>1</v>
      </c>
      <c r="H141" s="21" t="s">
        <v>175</v>
      </c>
      <c r="I141">
        <f t="shared" si="2"/>
        <v>1</v>
      </c>
    </row>
    <row r="142" spans="1:10" ht="16">
      <c r="A142" s="3" t="s">
        <v>164</v>
      </c>
      <c r="B142" s="3" t="s">
        <v>514</v>
      </c>
      <c r="C142" s="120" t="s">
        <v>515</v>
      </c>
      <c r="D142" s="124"/>
      <c r="E142" s="122" t="s">
        <v>164</v>
      </c>
      <c r="F142">
        <v>0</v>
      </c>
      <c r="I142">
        <f t="shared" si="2"/>
        <v>0</v>
      </c>
    </row>
    <row r="143" spans="1:10" ht="16">
      <c r="A143" s="3" t="s">
        <v>160</v>
      </c>
      <c r="B143" s="3" t="s">
        <v>516</v>
      </c>
      <c r="C143" s="120" t="s">
        <v>517</v>
      </c>
      <c r="D143" s="124"/>
      <c r="E143" s="122" t="s">
        <v>160</v>
      </c>
      <c r="F143">
        <v>1</v>
      </c>
      <c r="H143" s="21" t="s">
        <v>160</v>
      </c>
      <c r="I143">
        <f t="shared" si="2"/>
        <v>1</v>
      </c>
    </row>
    <row r="144" spans="1:10" ht="16">
      <c r="A144" s="3" t="s">
        <v>176</v>
      </c>
      <c r="B144" s="3" t="s">
        <v>518</v>
      </c>
      <c r="C144" s="120" t="s">
        <v>519</v>
      </c>
      <c r="D144" s="124"/>
      <c r="E144" s="122" t="s">
        <v>176</v>
      </c>
      <c r="F144">
        <v>1</v>
      </c>
      <c r="H144" s="3" t="s">
        <v>176</v>
      </c>
      <c r="I144">
        <f t="shared" si="2"/>
        <v>1</v>
      </c>
      <c r="J144" s="21" t="s">
        <v>726</v>
      </c>
    </row>
    <row r="145" spans="1:10" ht="16">
      <c r="A145" s="3" t="s">
        <v>92</v>
      </c>
      <c r="B145" s="3" t="s">
        <v>520</v>
      </c>
      <c r="C145" s="120" t="s">
        <v>521</v>
      </c>
      <c r="D145" s="124"/>
      <c r="E145" s="122" t="s">
        <v>92</v>
      </c>
      <c r="F145">
        <v>1</v>
      </c>
      <c r="H145" s="3" t="s">
        <v>92</v>
      </c>
      <c r="I145">
        <f t="shared" si="2"/>
        <v>1</v>
      </c>
      <c r="J145" s="21" t="s">
        <v>729</v>
      </c>
    </row>
    <row r="146" spans="1:10" ht="16">
      <c r="A146" s="3" t="s">
        <v>133</v>
      </c>
      <c r="B146" s="3" t="s">
        <v>522</v>
      </c>
      <c r="C146" s="120" t="s">
        <v>523</v>
      </c>
      <c r="D146" s="124"/>
      <c r="E146" s="122" t="s">
        <v>133</v>
      </c>
      <c r="F146">
        <v>1</v>
      </c>
      <c r="H146" s="21" t="s">
        <v>133</v>
      </c>
      <c r="I146">
        <f t="shared" si="2"/>
        <v>1</v>
      </c>
      <c r="J146" s="21" t="s">
        <v>142</v>
      </c>
    </row>
    <row r="147" spans="1:10" ht="16">
      <c r="A147" s="3" t="s">
        <v>77</v>
      </c>
      <c r="B147" s="3" t="s">
        <v>524</v>
      </c>
      <c r="C147" s="120" t="s">
        <v>525</v>
      </c>
      <c r="D147" s="124"/>
      <c r="E147" s="122" t="s">
        <v>77</v>
      </c>
      <c r="F147">
        <v>1</v>
      </c>
      <c r="H147" s="21" t="s">
        <v>77</v>
      </c>
      <c r="I147">
        <f t="shared" si="2"/>
        <v>1</v>
      </c>
    </row>
    <row r="148" spans="1:10" ht="16">
      <c r="A148" s="3" t="s">
        <v>23</v>
      </c>
      <c r="B148" s="3" t="s">
        <v>526</v>
      </c>
      <c r="C148" s="120" t="s">
        <v>527</v>
      </c>
      <c r="D148" s="124"/>
      <c r="E148" s="122" t="s">
        <v>23</v>
      </c>
      <c r="F148">
        <v>1</v>
      </c>
      <c r="H148" s="21" t="s">
        <v>23</v>
      </c>
      <c r="I148">
        <f t="shared" si="2"/>
        <v>1</v>
      </c>
    </row>
    <row r="149" spans="1:10" ht="16">
      <c r="A149" s="3" t="s">
        <v>120</v>
      </c>
      <c r="B149" s="3" t="s">
        <v>528</v>
      </c>
      <c r="C149" s="120" t="s">
        <v>529</v>
      </c>
      <c r="D149" s="124"/>
      <c r="E149" s="122" t="s">
        <v>120</v>
      </c>
      <c r="F149">
        <v>1</v>
      </c>
      <c r="H149" s="21" t="s">
        <v>120</v>
      </c>
      <c r="I149">
        <f t="shared" si="2"/>
        <v>1</v>
      </c>
    </row>
    <row r="150" spans="1:10" ht="16">
      <c r="A150" s="3" t="s">
        <v>149</v>
      </c>
      <c r="B150" s="3" t="s">
        <v>530</v>
      </c>
      <c r="C150" s="120" t="s">
        <v>531</v>
      </c>
      <c r="D150" s="124"/>
      <c r="E150" s="122" t="s">
        <v>149</v>
      </c>
      <c r="F150">
        <v>1</v>
      </c>
      <c r="H150" s="21" t="s">
        <v>149</v>
      </c>
      <c r="I150">
        <f t="shared" si="2"/>
        <v>1</v>
      </c>
    </row>
    <row r="151" spans="1:10" ht="32">
      <c r="A151" s="3" t="s">
        <v>99</v>
      </c>
      <c r="B151" s="3" t="s">
        <v>532</v>
      </c>
      <c r="C151" s="120" t="s">
        <v>533</v>
      </c>
      <c r="D151" s="124"/>
      <c r="E151" s="122" t="s">
        <v>99</v>
      </c>
      <c r="F151">
        <v>1</v>
      </c>
      <c r="H151" s="21" t="s">
        <v>99</v>
      </c>
      <c r="I151">
        <f t="shared" si="2"/>
        <v>1</v>
      </c>
    </row>
    <row r="152" spans="1:10" ht="16">
      <c r="A152" s="3" t="s">
        <v>85</v>
      </c>
      <c r="B152" s="3" t="s">
        <v>534</v>
      </c>
      <c r="C152" s="120" t="s">
        <v>535</v>
      </c>
      <c r="D152" s="124"/>
      <c r="E152" s="122" t="s">
        <v>85</v>
      </c>
      <c r="F152">
        <v>1</v>
      </c>
      <c r="H152" s="21" t="s">
        <v>85</v>
      </c>
      <c r="I152">
        <f t="shared" si="2"/>
        <v>1</v>
      </c>
    </row>
    <row r="153" spans="1:10" ht="16">
      <c r="A153" s="3" t="s">
        <v>203</v>
      </c>
      <c r="B153" s="3" t="s">
        <v>536</v>
      </c>
      <c r="C153" s="120" t="s">
        <v>537</v>
      </c>
      <c r="D153" s="124"/>
      <c r="E153" s="122" t="s">
        <v>203</v>
      </c>
      <c r="F153">
        <v>0</v>
      </c>
      <c r="I153">
        <f t="shared" si="2"/>
        <v>0</v>
      </c>
    </row>
    <row r="154" spans="1:10" ht="16">
      <c r="A154" s="3" t="s">
        <v>54</v>
      </c>
      <c r="B154" s="3" t="s">
        <v>538</v>
      </c>
      <c r="C154" s="120" t="s">
        <v>539</v>
      </c>
      <c r="D154" s="124"/>
      <c r="E154" s="122" t="s">
        <v>54</v>
      </c>
      <c r="F154">
        <v>1</v>
      </c>
      <c r="H154" s="21" t="s">
        <v>54</v>
      </c>
      <c r="I154">
        <f t="shared" si="2"/>
        <v>1</v>
      </c>
    </row>
    <row r="155" spans="1:10" ht="16">
      <c r="A155" s="3" t="s">
        <v>107</v>
      </c>
      <c r="B155" s="3" t="s">
        <v>540</v>
      </c>
      <c r="C155" s="120" t="s">
        <v>541</v>
      </c>
      <c r="D155" s="124"/>
      <c r="E155" s="122" t="s">
        <v>107</v>
      </c>
      <c r="F155">
        <v>1</v>
      </c>
      <c r="H155" s="21" t="s">
        <v>107</v>
      </c>
      <c r="I155">
        <f t="shared" si="2"/>
        <v>1</v>
      </c>
    </row>
    <row r="156" spans="1:10" ht="16">
      <c r="A156" s="3" t="s">
        <v>49</v>
      </c>
      <c r="B156" s="3" t="s">
        <v>542</v>
      </c>
      <c r="C156" s="120" t="s">
        <v>543</v>
      </c>
      <c r="D156" s="124"/>
      <c r="E156" s="122" t="s">
        <v>49</v>
      </c>
      <c r="F156">
        <v>1</v>
      </c>
      <c r="H156" s="21" t="s">
        <v>49</v>
      </c>
      <c r="I156">
        <f t="shared" si="2"/>
        <v>1</v>
      </c>
    </row>
    <row r="157" spans="1:10" ht="16">
      <c r="A157" s="3" t="s">
        <v>134</v>
      </c>
      <c r="B157" s="3" t="s">
        <v>544</v>
      </c>
      <c r="C157" s="120" t="s">
        <v>545</v>
      </c>
      <c r="D157" s="124"/>
      <c r="E157" s="122" t="s">
        <v>134</v>
      </c>
      <c r="F157">
        <v>1</v>
      </c>
      <c r="H157" s="21" t="s">
        <v>134</v>
      </c>
      <c r="I157">
        <f t="shared" si="2"/>
        <v>1</v>
      </c>
    </row>
    <row r="158" spans="1:10" ht="16">
      <c r="A158" s="3" t="s">
        <v>108</v>
      </c>
      <c r="B158" s="3" t="s">
        <v>546</v>
      </c>
      <c r="C158" s="120" t="s">
        <v>547</v>
      </c>
      <c r="D158" s="124"/>
      <c r="E158" s="122" t="s">
        <v>108</v>
      </c>
      <c r="F158">
        <v>1</v>
      </c>
      <c r="H158" s="21" t="s">
        <v>108</v>
      </c>
      <c r="I158">
        <f t="shared" si="2"/>
        <v>1</v>
      </c>
    </row>
    <row r="159" spans="1:10" ht="16">
      <c r="A159" s="3" t="s">
        <v>8</v>
      </c>
      <c r="B159" s="3" t="s">
        <v>548</v>
      </c>
      <c r="C159" s="120" t="s">
        <v>549</v>
      </c>
      <c r="D159" s="124"/>
      <c r="E159" s="122" t="s">
        <v>8</v>
      </c>
      <c r="F159">
        <v>1</v>
      </c>
      <c r="H159" s="21" t="s">
        <v>8</v>
      </c>
      <c r="I159">
        <f t="shared" si="2"/>
        <v>1</v>
      </c>
    </row>
    <row r="160" spans="1:10" ht="16">
      <c r="A160" s="3" t="s">
        <v>197</v>
      </c>
      <c r="B160" s="3" t="s">
        <v>550</v>
      </c>
      <c r="C160" s="120" t="s">
        <v>551</v>
      </c>
      <c r="D160" s="124"/>
      <c r="E160" s="122" t="s">
        <v>197</v>
      </c>
      <c r="F160">
        <v>1</v>
      </c>
      <c r="H160" s="21" t="s">
        <v>197</v>
      </c>
      <c r="I160">
        <f t="shared" si="2"/>
        <v>1</v>
      </c>
    </row>
    <row r="161" spans="1:10" ht="16">
      <c r="A161" s="3" t="s">
        <v>150</v>
      </c>
      <c r="B161" s="3" t="s">
        <v>552</v>
      </c>
      <c r="C161" s="120" t="s">
        <v>553</v>
      </c>
      <c r="D161" s="124"/>
      <c r="E161" s="122" t="s">
        <v>150</v>
      </c>
      <c r="F161">
        <v>1</v>
      </c>
      <c r="H161" s="21" t="s">
        <v>150</v>
      </c>
      <c r="I161">
        <f t="shared" si="2"/>
        <v>1</v>
      </c>
    </row>
    <row r="162" spans="1:10" ht="16">
      <c r="A162" s="3" t="s">
        <v>170</v>
      </c>
      <c r="B162" s="3" t="s">
        <v>554</v>
      </c>
      <c r="C162" s="120" t="s">
        <v>555</v>
      </c>
      <c r="D162" s="124"/>
      <c r="E162" s="122" t="s">
        <v>170</v>
      </c>
      <c r="F162">
        <v>1</v>
      </c>
      <c r="H162" s="21" t="s">
        <v>170</v>
      </c>
      <c r="I162">
        <f t="shared" si="2"/>
        <v>1</v>
      </c>
    </row>
    <row r="163" spans="1:10" ht="16">
      <c r="A163" s="3" t="s">
        <v>78</v>
      </c>
      <c r="B163" s="3" t="s">
        <v>556</v>
      </c>
      <c r="C163" s="120" t="s">
        <v>557</v>
      </c>
      <c r="D163" s="124"/>
      <c r="E163" s="122" t="s">
        <v>78</v>
      </c>
      <c r="F163">
        <v>1</v>
      </c>
      <c r="H163" s="21" t="s">
        <v>78</v>
      </c>
      <c r="I163">
        <f t="shared" si="2"/>
        <v>1</v>
      </c>
    </row>
    <row r="164" spans="1:10" ht="16">
      <c r="A164" s="3" t="s">
        <v>27</v>
      </c>
      <c r="B164" s="3" t="s">
        <v>558</v>
      </c>
      <c r="C164" s="120" t="s">
        <v>559</v>
      </c>
      <c r="D164" s="124"/>
      <c r="E164" s="122" t="s">
        <v>27</v>
      </c>
      <c r="F164">
        <v>0</v>
      </c>
      <c r="I164">
        <f t="shared" si="2"/>
        <v>0</v>
      </c>
    </row>
    <row r="165" spans="1:10" ht="16">
      <c r="A165" s="3" t="s">
        <v>32</v>
      </c>
      <c r="B165" s="3" t="s">
        <v>560</v>
      </c>
      <c r="C165" s="120" t="s">
        <v>561</v>
      </c>
      <c r="D165" s="124"/>
      <c r="E165" s="122" t="s">
        <v>32</v>
      </c>
      <c r="F165">
        <v>1</v>
      </c>
      <c r="H165" s="21" t="s">
        <v>32</v>
      </c>
      <c r="I165">
        <f t="shared" si="2"/>
        <v>1</v>
      </c>
    </row>
    <row r="166" spans="1:10" ht="16">
      <c r="A166" s="3" t="s">
        <v>198</v>
      </c>
      <c r="B166" s="3" t="s">
        <v>562</v>
      </c>
      <c r="C166" s="120" t="s">
        <v>563</v>
      </c>
      <c r="D166" s="124"/>
      <c r="E166" s="122" t="s">
        <v>198</v>
      </c>
      <c r="F166">
        <v>1</v>
      </c>
      <c r="H166" s="21" t="s">
        <v>198</v>
      </c>
      <c r="I166">
        <f t="shared" si="2"/>
        <v>1</v>
      </c>
    </row>
    <row r="167" spans="1:10" ht="16">
      <c r="A167" s="3" t="s">
        <v>109</v>
      </c>
      <c r="B167" s="3" t="s">
        <v>564</v>
      </c>
      <c r="C167" s="120" t="s">
        <v>565</v>
      </c>
      <c r="D167" s="124"/>
      <c r="E167" s="122" t="s">
        <v>109</v>
      </c>
      <c r="F167">
        <v>1</v>
      </c>
      <c r="H167" s="21" t="s">
        <v>109</v>
      </c>
      <c r="I167">
        <f t="shared" si="2"/>
        <v>1</v>
      </c>
    </row>
    <row r="168" spans="1:10" ht="16">
      <c r="A168" s="3" t="s">
        <v>43</v>
      </c>
      <c r="B168" s="3" t="s">
        <v>566</v>
      </c>
      <c r="C168" s="120" t="s">
        <v>567</v>
      </c>
      <c r="D168" s="124"/>
      <c r="E168" s="122" t="s">
        <v>43</v>
      </c>
      <c r="F168">
        <v>1</v>
      </c>
      <c r="H168" s="21" t="s">
        <v>43</v>
      </c>
      <c r="I168">
        <f t="shared" si="2"/>
        <v>1</v>
      </c>
    </row>
    <row r="169" spans="1:10" ht="16">
      <c r="A169" s="3" t="s">
        <v>93</v>
      </c>
      <c r="B169" s="3" t="s">
        <v>568</v>
      </c>
      <c r="C169" s="120" t="s">
        <v>569</v>
      </c>
      <c r="D169" s="124"/>
      <c r="E169" s="122" t="s">
        <v>93</v>
      </c>
      <c r="F169">
        <v>1</v>
      </c>
      <c r="H169" s="21" t="s">
        <v>93</v>
      </c>
      <c r="I169">
        <f t="shared" si="2"/>
        <v>1</v>
      </c>
    </row>
    <row r="170" spans="1:10" ht="16">
      <c r="A170" s="3" t="s">
        <v>16</v>
      </c>
      <c r="B170" s="3" t="s">
        <v>570</v>
      </c>
      <c r="C170" s="120" t="s">
        <v>571</v>
      </c>
      <c r="D170" s="124"/>
      <c r="E170" s="122" t="s">
        <v>16</v>
      </c>
      <c r="F170">
        <v>1</v>
      </c>
      <c r="H170" s="21" t="s">
        <v>16</v>
      </c>
      <c r="I170">
        <f t="shared" si="2"/>
        <v>1</v>
      </c>
    </row>
    <row r="171" spans="1:10" ht="16">
      <c r="A171" s="3" t="s">
        <v>199</v>
      </c>
      <c r="B171" s="3" t="s">
        <v>572</v>
      </c>
      <c r="C171" s="120" t="s">
        <v>573</v>
      </c>
      <c r="D171" s="124"/>
      <c r="E171" s="122" t="s">
        <v>199</v>
      </c>
      <c r="F171">
        <v>1</v>
      </c>
      <c r="H171" s="21" t="s">
        <v>199</v>
      </c>
      <c r="I171">
        <f t="shared" si="2"/>
        <v>1</v>
      </c>
    </row>
    <row r="172" spans="1:10" ht="16">
      <c r="A172" s="3" t="s">
        <v>204</v>
      </c>
      <c r="B172" s="3" t="s">
        <v>574</v>
      </c>
      <c r="C172" s="120" t="s">
        <v>575</v>
      </c>
      <c r="D172" s="124"/>
      <c r="E172" s="122" t="s">
        <v>204</v>
      </c>
      <c r="F172">
        <v>1</v>
      </c>
      <c r="H172" s="21" t="s">
        <v>204</v>
      </c>
      <c r="I172">
        <f t="shared" si="2"/>
        <v>1</v>
      </c>
    </row>
    <row r="173" spans="1:10" ht="16">
      <c r="A173" s="3" t="s">
        <v>121</v>
      </c>
      <c r="B173" s="3" t="s">
        <v>576</v>
      </c>
      <c r="C173" s="120" t="s">
        <v>577</v>
      </c>
      <c r="D173" s="124"/>
      <c r="E173" s="122" t="s">
        <v>121</v>
      </c>
      <c r="F173">
        <v>1</v>
      </c>
      <c r="H173" s="21" t="s">
        <v>121</v>
      </c>
      <c r="I173">
        <f t="shared" si="2"/>
        <v>1</v>
      </c>
    </row>
    <row r="174" spans="1:10" ht="16">
      <c r="A174" s="3" t="s">
        <v>79</v>
      </c>
      <c r="B174" s="3" t="s">
        <v>578</v>
      </c>
      <c r="C174" s="120" t="s">
        <v>579</v>
      </c>
      <c r="D174" s="124"/>
      <c r="E174" s="122" t="s">
        <v>79</v>
      </c>
      <c r="F174">
        <v>1</v>
      </c>
      <c r="H174" s="21" t="s">
        <v>79</v>
      </c>
      <c r="I174">
        <f t="shared" si="2"/>
        <v>1</v>
      </c>
    </row>
    <row r="175" spans="1:10" ht="16">
      <c r="A175" s="3" t="s">
        <v>100</v>
      </c>
      <c r="B175" s="3" t="s">
        <v>580</v>
      </c>
      <c r="C175" s="120" t="s">
        <v>581</v>
      </c>
      <c r="D175" s="124"/>
      <c r="E175" s="122" t="s">
        <v>100</v>
      </c>
      <c r="F175">
        <v>1</v>
      </c>
      <c r="H175" s="21" t="s">
        <v>100</v>
      </c>
      <c r="I175">
        <f t="shared" si="2"/>
        <v>1</v>
      </c>
      <c r="J175" s="21" t="s">
        <v>730</v>
      </c>
    </row>
    <row r="176" spans="1:10" ht="16">
      <c r="A176" s="3" t="s">
        <v>55</v>
      </c>
      <c r="B176" s="3" t="s">
        <v>584</v>
      </c>
      <c r="C176" s="120" t="s">
        <v>585</v>
      </c>
      <c r="D176" s="124"/>
      <c r="E176" s="122" t="s">
        <v>55</v>
      </c>
      <c r="F176">
        <v>0</v>
      </c>
      <c r="I176">
        <f t="shared" si="2"/>
        <v>0</v>
      </c>
    </row>
    <row r="177" spans="1:10" ht="16">
      <c r="A177" s="3" t="s">
        <v>44</v>
      </c>
      <c r="B177" s="3" t="s">
        <v>586</v>
      </c>
      <c r="C177" s="120" t="s">
        <v>587</v>
      </c>
      <c r="D177" s="124"/>
      <c r="E177" s="122" t="s">
        <v>44</v>
      </c>
      <c r="F177">
        <v>0</v>
      </c>
      <c r="I177">
        <f t="shared" si="2"/>
        <v>0</v>
      </c>
    </row>
    <row r="178" spans="1:10" ht="16">
      <c r="A178" s="3" t="s">
        <v>101</v>
      </c>
      <c r="B178" s="3" t="s">
        <v>588</v>
      </c>
      <c r="C178" s="120" t="s">
        <v>589</v>
      </c>
      <c r="D178" s="124"/>
      <c r="E178" s="122" t="s">
        <v>101</v>
      </c>
      <c r="F178">
        <v>0</v>
      </c>
      <c r="H178" s="21" t="s">
        <v>55</v>
      </c>
      <c r="I178">
        <f t="shared" si="2"/>
        <v>0</v>
      </c>
    </row>
    <row r="179" spans="1:10" ht="16">
      <c r="A179" s="3" t="s">
        <v>94</v>
      </c>
      <c r="B179" s="3" t="s">
        <v>590</v>
      </c>
      <c r="C179" s="120" t="s">
        <v>591</v>
      </c>
      <c r="D179" s="124"/>
      <c r="E179" s="122" t="s">
        <v>94</v>
      </c>
      <c r="F179">
        <v>0</v>
      </c>
      <c r="H179" s="21" t="s">
        <v>44</v>
      </c>
      <c r="I179">
        <f t="shared" si="2"/>
        <v>0</v>
      </c>
    </row>
    <row r="180" spans="1:10" ht="16">
      <c r="A180" s="3" t="s">
        <v>143</v>
      </c>
      <c r="B180" s="3" t="s">
        <v>592</v>
      </c>
      <c r="C180" s="120" t="s">
        <v>593</v>
      </c>
      <c r="D180" s="124"/>
      <c r="E180" s="122" t="s">
        <v>143</v>
      </c>
      <c r="F180">
        <v>0</v>
      </c>
      <c r="H180" s="21" t="s">
        <v>101</v>
      </c>
      <c r="I180">
        <f t="shared" si="2"/>
        <v>0</v>
      </c>
    </row>
    <row r="181" spans="1:10" ht="16">
      <c r="A181" s="3" t="s">
        <v>135</v>
      </c>
      <c r="B181" s="3" t="s">
        <v>594</v>
      </c>
      <c r="C181" s="120" t="s">
        <v>595</v>
      </c>
      <c r="D181" s="124"/>
      <c r="E181" s="122" t="s">
        <v>135</v>
      </c>
      <c r="F181">
        <v>0</v>
      </c>
      <c r="H181" s="21" t="s">
        <v>94</v>
      </c>
      <c r="I181">
        <f t="shared" si="2"/>
        <v>0</v>
      </c>
    </row>
    <row r="182" spans="1:10" ht="16">
      <c r="A182" s="3" t="s">
        <v>65</v>
      </c>
      <c r="B182" s="3" t="s">
        <v>596</v>
      </c>
      <c r="C182" s="120" t="s">
        <v>597</v>
      </c>
      <c r="D182" s="124"/>
      <c r="E182" s="122" t="s">
        <v>65</v>
      </c>
      <c r="F182">
        <v>0</v>
      </c>
      <c r="H182" s="21" t="s">
        <v>143</v>
      </c>
      <c r="I182">
        <f t="shared" si="2"/>
        <v>0</v>
      </c>
    </row>
    <row r="183" spans="1:10" ht="16">
      <c r="A183" s="3" t="s">
        <v>162</v>
      </c>
      <c r="B183" s="3" t="s">
        <v>598</v>
      </c>
      <c r="C183" s="120" t="s">
        <v>599</v>
      </c>
      <c r="D183" s="124"/>
      <c r="E183" s="122" t="s">
        <v>162</v>
      </c>
      <c r="F183">
        <v>0</v>
      </c>
      <c r="H183" s="21" t="s">
        <v>135</v>
      </c>
      <c r="I183">
        <f t="shared" si="2"/>
        <v>0</v>
      </c>
    </row>
    <row r="184" spans="1:10" ht="16">
      <c r="A184" s="3" t="s">
        <v>73</v>
      </c>
      <c r="B184" s="3" t="s">
        <v>600</v>
      </c>
      <c r="C184" s="120" t="s">
        <v>601</v>
      </c>
      <c r="D184" s="124"/>
      <c r="E184" s="122" t="s">
        <v>73</v>
      </c>
      <c r="F184">
        <v>0</v>
      </c>
      <c r="H184" s="21" t="s">
        <v>65</v>
      </c>
      <c r="I184">
        <f t="shared" si="2"/>
        <v>0</v>
      </c>
    </row>
    <row r="185" spans="1:10" ht="16">
      <c r="A185" s="3" t="s">
        <v>17</v>
      </c>
      <c r="B185" s="3" t="s">
        <v>602</v>
      </c>
      <c r="C185" s="120" t="s">
        <v>603</v>
      </c>
      <c r="D185" s="124"/>
      <c r="E185" s="122" t="s">
        <v>17</v>
      </c>
      <c r="F185">
        <v>1</v>
      </c>
      <c r="H185" s="21" t="s">
        <v>17</v>
      </c>
      <c r="I185">
        <f t="shared" si="2"/>
        <v>1</v>
      </c>
    </row>
    <row r="186" spans="1:10" ht="16">
      <c r="A186" s="3" t="s">
        <v>86</v>
      </c>
      <c r="B186" s="3" t="s">
        <v>604</v>
      </c>
      <c r="C186" s="120" t="s">
        <v>605</v>
      </c>
      <c r="D186" s="124"/>
      <c r="E186" s="122" t="s">
        <v>86</v>
      </c>
      <c r="F186">
        <v>1</v>
      </c>
      <c r="H186" s="21" t="s">
        <v>86</v>
      </c>
      <c r="I186">
        <f t="shared" si="2"/>
        <v>1</v>
      </c>
    </row>
    <row r="187" spans="1:10" ht="16">
      <c r="A187" s="3" t="s">
        <v>171</v>
      </c>
      <c r="B187" s="3" t="s">
        <v>606</v>
      </c>
      <c r="C187" s="120" t="s">
        <v>607</v>
      </c>
      <c r="D187" s="124"/>
      <c r="E187" s="122" t="s">
        <v>171</v>
      </c>
      <c r="F187">
        <v>1</v>
      </c>
      <c r="H187" s="21" t="s">
        <v>171</v>
      </c>
      <c r="I187">
        <f t="shared" si="2"/>
        <v>1</v>
      </c>
    </row>
    <row r="188" spans="1:10" ht="48">
      <c r="A188" s="3" t="s">
        <v>189</v>
      </c>
      <c r="B188" s="3" t="s">
        <v>608</v>
      </c>
      <c r="C188" s="120" t="s">
        <v>609</v>
      </c>
      <c r="D188" s="124"/>
      <c r="E188" s="122" t="s">
        <v>189</v>
      </c>
      <c r="F188">
        <v>1</v>
      </c>
      <c r="H188" s="3" t="s">
        <v>189</v>
      </c>
      <c r="I188">
        <f t="shared" si="2"/>
        <v>1</v>
      </c>
      <c r="J188" s="21" t="s">
        <v>728</v>
      </c>
    </row>
    <row r="189" spans="1:10" ht="16">
      <c r="A189" s="3" t="s">
        <v>172</v>
      </c>
      <c r="B189" s="3" t="s">
        <v>610</v>
      </c>
      <c r="C189" s="120" t="s">
        <v>611</v>
      </c>
      <c r="D189" s="124"/>
      <c r="E189" s="122" t="s">
        <v>172</v>
      </c>
      <c r="F189">
        <v>1</v>
      </c>
      <c r="H189" s="3" t="s">
        <v>172</v>
      </c>
      <c r="I189">
        <f t="shared" si="2"/>
        <v>1</v>
      </c>
      <c r="J189" s="21" t="s">
        <v>725</v>
      </c>
    </row>
    <row r="190" spans="1:10" ht="16">
      <c r="A190" s="3" t="s">
        <v>151</v>
      </c>
      <c r="B190" s="3" t="s">
        <v>612</v>
      </c>
      <c r="C190" s="120" t="s">
        <v>613</v>
      </c>
      <c r="D190" s="124"/>
      <c r="E190" s="122" t="s">
        <v>151</v>
      </c>
      <c r="F190">
        <v>1</v>
      </c>
      <c r="H190" s="21" t="s">
        <v>151</v>
      </c>
      <c r="I190">
        <f t="shared" si="2"/>
        <v>1</v>
      </c>
    </row>
    <row r="191" spans="1:10" ht="16">
      <c r="A191" s="3" t="s">
        <v>87</v>
      </c>
      <c r="B191" s="3" t="s">
        <v>614</v>
      </c>
      <c r="C191" s="120" t="s">
        <v>615</v>
      </c>
      <c r="D191" s="124"/>
      <c r="E191" s="122" t="s">
        <v>87</v>
      </c>
      <c r="F191">
        <v>1</v>
      </c>
      <c r="H191" s="21" t="s">
        <v>87</v>
      </c>
      <c r="I191">
        <f t="shared" si="2"/>
        <v>1</v>
      </c>
    </row>
    <row r="192" spans="1:10" ht="16">
      <c r="A192" s="3" t="s">
        <v>95</v>
      </c>
      <c r="B192" s="3" t="s">
        <v>616</v>
      </c>
      <c r="C192" s="120" t="s">
        <v>617</v>
      </c>
      <c r="D192" s="124"/>
      <c r="E192" s="122" t="s">
        <v>95</v>
      </c>
      <c r="F192">
        <v>1</v>
      </c>
      <c r="H192" s="21" t="s">
        <v>95</v>
      </c>
      <c r="I192">
        <f t="shared" si="2"/>
        <v>1</v>
      </c>
    </row>
    <row r="193" spans="1:9" ht="32">
      <c r="A193" s="3" t="s">
        <v>152</v>
      </c>
      <c r="B193" s="3" t="s">
        <v>618</v>
      </c>
      <c r="C193" s="120" t="s">
        <v>619</v>
      </c>
      <c r="D193" s="124"/>
      <c r="E193" s="122" t="s">
        <v>152</v>
      </c>
      <c r="F193">
        <v>1</v>
      </c>
      <c r="H193" s="21" t="s">
        <v>152</v>
      </c>
      <c r="I193">
        <f t="shared" si="2"/>
        <v>1</v>
      </c>
    </row>
    <row r="194" spans="1:9" ht="16">
      <c r="A194" s="3" t="s">
        <v>122</v>
      </c>
      <c r="B194" s="3" t="s">
        <v>620</v>
      </c>
      <c r="C194" s="120" t="s">
        <v>621</v>
      </c>
      <c r="D194" s="124"/>
      <c r="E194" s="122" t="s">
        <v>122</v>
      </c>
      <c r="F194">
        <v>1</v>
      </c>
      <c r="H194" s="21" t="s">
        <v>122</v>
      </c>
      <c r="I194">
        <f t="shared" si="2"/>
        <v>1</v>
      </c>
    </row>
    <row r="195" spans="1:9" ht="16">
      <c r="A195" s="3" t="s">
        <v>70</v>
      </c>
      <c r="B195" s="3" t="s">
        <v>622</v>
      </c>
      <c r="C195" s="120" t="s">
        <v>623</v>
      </c>
      <c r="D195" s="124"/>
      <c r="E195" s="122" t="s">
        <v>70</v>
      </c>
      <c r="F195">
        <v>1</v>
      </c>
      <c r="H195" s="21" t="s">
        <v>70</v>
      </c>
      <c r="I195">
        <f>IF(A195=H195,1,0)</f>
        <v>1</v>
      </c>
    </row>
    <row r="196" spans="1:9" ht="16">
      <c r="A196" s="3" t="s">
        <v>12</v>
      </c>
      <c r="B196" s="3" t="s">
        <v>624</v>
      </c>
      <c r="C196" s="120" t="s">
        <v>625</v>
      </c>
      <c r="D196" s="124"/>
      <c r="E196" s="122" t="s">
        <v>12</v>
      </c>
      <c r="F196">
        <v>1</v>
      </c>
      <c r="H196" s="21" t="s">
        <v>12</v>
      </c>
      <c r="I196">
        <f>IF(A196=H196,1,0)</f>
        <v>1</v>
      </c>
    </row>
    <row r="197" spans="1:9" ht="16">
      <c r="A197" s="3" t="s">
        <v>10</v>
      </c>
      <c r="B197" s="3" t="s">
        <v>626</v>
      </c>
      <c r="C197" s="120" t="s">
        <v>627</v>
      </c>
      <c r="D197" s="124"/>
      <c r="E197" s="122" t="s">
        <v>10</v>
      </c>
      <c r="F197">
        <v>1</v>
      </c>
      <c r="H197" s="30" t="s">
        <v>10</v>
      </c>
      <c r="I197">
        <f>IF(A197=H197,1,0)</f>
        <v>1</v>
      </c>
    </row>
    <row r="198" spans="1:9" ht="16">
      <c r="A198" s="4" t="s">
        <v>628</v>
      </c>
      <c r="E198" s="123" t="s">
        <v>1349</v>
      </c>
    </row>
    <row r="200" spans="1:9">
      <c r="I200" t="str">
        <f t="shared" ref="I200:I211" si="3">IF(A200=H200,"",1)</f>
        <v/>
      </c>
    </row>
    <row r="201" spans="1:9">
      <c r="I201" t="str">
        <f t="shared" si="3"/>
        <v/>
      </c>
    </row>
    <row r="202" spans="1:9">
      <c r="I202" t="str">
        <f t="shared" si="3"/>
        <v/>
      </c>
    </row>
    <row r="203" spans="1:9">
      <c r="I203" t="str">
        <f t="shared" si="3"/>
        <v/>
      </c>
    </row>
    <row r="204" spans="1:9">
      <c r="I204" t="str">
        <f t="shared" si="3"/>
        <v/>
      </c>
    </row>
    <row r="205" spans="1:9">
      <c r="I205" t="str">
        <f t="shared" si="3"/>
        <v/>
      </c>
    </row>
    <row r="206" spans="1:9">
      <c r="I206" t="str">
        <f t="shared" si="3"/>
        <v/>
      </c>
    </row>
    <row r="207" spans="1:9">
      <c r="I207" t="str">
        <f t="shared" si="3"/>
        <v/>
      </c>
    </row>
    <row r="208" spans="1:9">
      <c r="I208" t="str">
        <f t="shared" si="3"/>
        <v/>
      </c>
    </row>
    <row r="209" spans="9:9">
      <c r="I209" t="str">
        <f t="shared" si="3"/>
        <v/>
      </c>
    </row>
    <row r="210" spans="9:9">
      <c r="I210" t="str">
        <f t="shared" si="3"/>
        <v/>
      </c>
    </row>
    <row r="211" spans="9:9">
      <c r="I211" t="str">
        <f t="shared" si="3"/>
        <v/>
      </c>
    </row>
    <row r="212" spans="9:9">
      <c r="I212" t="str">
        <f>IF(A212=H212,"",1)</f>
        <v/>
      </c>
    </row>
    <row r="213" spans="9:9">
      <c r="I213" t="str">
        <f>IF(A213=H213,"",1)</f>
        <v/>
      </c>
    </row>
  </sheetData>
  <sheetProtection algorithmName="SHA-512" hashValue="3jjSJuWE3nJRi4dY0hLfkN7aiJz/YNICT8lMZN35Ky0lxphcCbm/DQQuQYJtb1/u+hqulw1QSIQEjAvFvYcFJw==" saltValue="66zYX2hVFeutLIRBbAdmwA==" spinCount="100000" sheet="1" objects="1" scenarios="1"/>
  <sortState xmlns:xlrd2="http://schemas.microsoft.com/office/spreadsheetml/2017/richdata2" ref="H2:H188">
    <sortCondition ref="H2"/>
  </sortState>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206"/>
  <sheetViews>
    <sheetView workbookViewId="0">
      <selection activeCell="C103" sqref="C103"/>
    </sheetView>
  </sheetViews>
  <sheetFormatPr baseColWidth="10" defaultColWidth="8.83203125" defaultRowHeight="15"/>
  <cols>
    <col min="1" max="1" width="49.33203125" bestFit="1" customWidth="1"/>
    <col min="2" max="2" width="16.33203125" bestFit="1" customWidth="1"/>
    <col min="3" max="3" width="22.6640625" bestFit="1" customWidth="1"/>
  </cols>
  <sheetData>
    <row r="1" spans="1:3">
      <c r="A1" t="s">
        <v>675</v>
      </c>
    </row>
    <row r="2" spans="1:3">
      <c r="A2" s="2" t="s">
        <v>219</v>
      </c>
      <c r="B2" s="2" t="s">
        <v>220</v>
      </c>
      <c r="C2" s="2" t="s">
        <v>221</v>
      </c>
    </row>
    <row r="3" spans="1:3" ht="16">
      <c r="A3" s="3" t="s">
        <v>209</v>
      </c>
      <c r="B3" s="3" t="s">
        <v>222</v>
      </c>
      <c r="C3" s="3" t="s">
        <v>223</v>
      </c>
    </row>
    <row r="4" spans="1:3" ht="16">
      <c r="A4" s="3" t="s">
        <v>111</v>
      </c>
      <c r="B4" s="3" t="s">
        <v>224</v>
      </c>
      <c r="C4" s="3" t="s">
        <v>225</v>
      </c>
    </row>
    <row r="5" spans="1:3" ht="16">
      <c r="A5" s="3" t="s">
        <v>102</v>
      </c>
      <c r="B5" s="3" t="s">
        <v>226</v>
      </c>
      <c r="C5" s="3" t="s">
        <v>227</v>
      </c>
    </row>
    <row r="6" spans="1:3" ht="16">
      <c r="A6" s="3" t="s">
        <v>190</v>
      </c>
      <c r="B6" s="3" t="s">
        <v>228</v>
      </c>
      <c r="C6" s="3" t="s">
        <v>229</v>
      </c>
    </row>
    <row r="7" spans="1:3" ht="16">
      <c r="A7" s="3" t="s">
        <v>28</v>
      </c>
      <c r="B7" s="3" t="s">
        <v>230</v>
      </c>
      <c r="C7" s="3" t="s">
        <v>231</v>
      </c>
    </row>
    <row r="8" spans="1:3" ht="16">
      <c r="A8" s="3" t="s">
        <v>153</v>
      </c>
      <c r="B8" s="3" t="s">
        <v>232</v>
      </c>
      <c r="C8" s="3" t="s">
        <v>233</v>
      </c>
    </row>
    <row r="9" spans="1:3" ht="16">
      <c r="A9" s="3" t="s">
        <v>136</v>
      </c>
      <c r="B9" s="3" t="s">
        <v>234</v>
      </c>
      <c r="C9" s="3" t="s">
        <v>235</v>
      </c>
    </row>
    <row r="10" spans="1:3" ht="16">
      <c r="A10" s="3" t="s">
        <v>144</v>
      </c>
      <c r="B10" s="3" t="s">
        <v>236</v>
      </c>
      <c r="C10" s="3" t="s">
        <v>237</v>
      </c>
    </row>
    <row r="11" spans="1:3" ht="16">
      <c r="A11" s="3" t="s">
        <v>88</v>
      </c>
      <c r="B11" s="3" t="s">
        <v>238</v>
      </c>
      <c r="C11" s="3" t="s">
        <v>239</v>
      </c>
    </row>
    <row r="12" spans="1:3" ht="16">
      <c r="A12" s="3" t="s">
        <v>165</v>
      </c>
      <c r="B12" s="3" t="s">
        <v>240</v>
      </c>
      <c r="C12" s="3" t="s">
        <v>241</v>
      </c>
    </row>
    <row r="13" spans="1:3" ht="16">
      <c r="A13" s="3" t="s">
        <v>200</v>
      </c>
      <c r="B13" s="3" t="s">
        <v>242</v>
      </c>
      <c r="C13" s="3" t="s">
        <v>243</v>
      </c>
    </row>
    <row r="14" spans="1:3" ht="16">
      <c r="A14" s="3" t="s">
        <v>179</v>
      </c>
      <c r="B14" s="3" t="s">
        <v>244</v>
      </c>
      <c r="C14" s="3" t="s">
        <v>245</v>
      </c>
    </row>
    <row r="15" spans="1:3" ht="16">
      <c r="A15" s="3" t="s">
        <v>80</v>
      </c>
      <c r="B15" s="3" t="s">
        <v>246</v>
      </c>
      <c r="C15" s="3" t="s">
        <v>247</v>
      </c>
    </row>
    <row r="16" spans="1:3" ht="16">
      <c r="A16" s="3" t="s">
        <v>137</v>
      </c>
      <c r="B16" s="3" t="s">
        <v>248</v>
      </c>
      <c r="C16" s="3" t="s">
        <v>249</v>
      </c>
    </row>
    <row r="17" spans="1:3" ht="16">
      <c r="A17" s="3" t="s">
        <v>145</v>
      </c>
      <c r="B17" s="3" t="s">
        <v>250</v>
      </c>
      <c r="C17" s="3" t="s">
        <v>251</v>
      </c>
    </row>
    <row r="18" spans="1:3" ht="16">
      <c r="A18" s="3" t="s">
        <v>66</v>
      </c>
      <c r="B18" s="3" t="s">
        <v>252</v>
      </c>
      <c r="C18" s="3" t="s">
        <v>253</v>
      </c>
    </row>
    <row r="19" spans="1:3" ht="16">
      <c r="A19" s="3" t="s">
        <v>154</v>
      </c>
      <c r="B19" s="3" t="s">
        <v>254</v>
      </c>
      <c r="C19" s="3" t="s">
        <v>255</v>
      </c>
    </row>
    <row r="20" spans="1:3" ht="16">
      <c r="A20" s="3" t="s">
        <v>96</v>
      </c>
      <c r="B20" s="3" t="s">
        <v>256</v>
      </c>
      <c r="C20" s="3" t="s">
        <v>257</v>
      </c>
    </row>
    <row r="21" spans="1:3" ht="16">
      <c r="A21" s="3" t="s">
        <v>180</v>
      </c>
      <c r="B21" s="3" t="s">
        <v>258</v>
      </c>
      <c r="C21" s="3" t="s">
        <v>259</v>
      </c>
    </row>
    <row r="22" spans="1:3" ht="16">
      <c r="A22" s="3" t="s">
        <v>81</v>
      </c>
      <c r="B22" s="3" t="s">
        <v>260</v>
      </c>
      <c r="C22" s="3" t="s">
        <v>261</v>
      </c>
    </row>
    <row r="23" spans="1:3" ht="16">
      <c r="A23" s="3" t="s">
        <v>38</v>
      </c>
      <c r="B23" s="3" t="s">
        <v>262</v>
      </c>
      <c r="C23" s="3" t="s">
        <v>263</v>
      </c>
    </row>
    <row r="24" spans="1:3" ht="16">
      <c r="A24" s="3" t="s">
        <v>207</v>
      </c>
      <c r="B24" s="3" t="s">
        <v>264</v>
      </c>
      <c r="C24" s="3" t="s">
        <v>265</v>
      </c>
    </row>
    <row r="25" spans="1:3" ht="16">
      <c r="A25" s="3" t="s">
        <v>59</v>
      </c>
      <c r="B25" s="3" t="s">
        <v>266</v>
      </c>
      <c r="C25" s="3" t="s">
        <v>267</v>
      </c>
    </row>
    <row r="26" spans="1:3" ht="16">
      <c r="A26" s="3" t="s">
        <v>74</v>
      </c>
      <c r="B26" s="3" t="s">
        <v>268</v>
      </c>
      <c r="C26" s="3" t="s">
        <v>269</v>
      </c>
    </row>
    <row r="27" spans="1:3" ht="16">
      <c r="A27" s="3" t="s">
        <v>146</v>
      </c>
      <c r="B27" s="3" t="s">
        <v>270</v>
      </c>
      <c r="C27" s="3" t="s">
        <v>271</v>
      </c>
    </row>
    <row r="28" spans="1:3" ht="16">
      <c r="A28" s="3" t="s">
        <v>34</v>
      </c>
      <c r="B28" s="3" t="s">
        <v>272</v>
      </c>
      <c r="C28" s="3" t="s">
        <v>273</v>
      </c>
    </row>
    <row r="29" spans="1:3" ht="16">
      <c r="A29" s="3" t="s">
        <v>124</v>
      </c>
      <c r="B29" s="3" t="s">
        <v>274</v>
      </c>
      <c r="C29" s="3" t="s">
        <v>275</v>
      </c>
    </row>
    <row r="30" spans="1:3" ht="16">
      <c r="A30" s="3" t="s">
        <v>188</v>
      </c>
      <c r="B30" s="3" t="s">
        <v>276</v>
      </c>
      <c r="C30" s="3" t="s">
        <v>277</v>
      </c>
    </row>
    <row r="31" spans="1:3" ht="16">
      <c r="A31" s="3" t="s">
        <v>155</v>
      </c>
      <c r="B31" s="3" t="s">
        <v>278</v>
      </c>
      <c r="C31" s="3" t="s">
        <v>279</v>
      </c>
    </row>
    <row r="32" spans="1:3" ht="16">
      <c r="A32" s="3" t="s">
        <v>125</v>
      </c>
      <c r="B32" s="3" t="s">
        <v>280</v>
      </c>
      <c r="C32" s="3" t="s">
        <v>281</v>
      </c>
    </row>
    <row r="33" spans="1:3" ht="16">
      <c r="A33" s="3" t="s">
        <v>18</v>
      </c>
      <c r="B33" s="3" t="s">
        <v>282</v>
      </c>
      <c r="C33" s="3" t="s">
        <v>283</v>
      </c>
    </row>
    <row r="34" spans="1:3" ht="16">
      <c r="A34" s="3" t="s">
        <v>19</v>
      </c>
      <c r="B34" s="3" t="s">
        <v>284</v>
      </c>
      <c r="C34" s="3" t="s">
        <v>285</v>
      </c>
    </row>
    <row r="35" spans="1:3" ht="16">
      <c r="A35" s="3" t="s">
        <v>51</v>
      </c>
      <c r="B35" s="3" t="s">
        <v>286</v>
      </c>
      <c r="C35" s="3" t="s">
        <v>287</v>
      </c>
    </row>
    <row r="36" spans="1:3" ht="16">
      <c r="A36" s="3" t="s">
        <v>25</v>
      </c>
      <c r="B36" s="3" t="s">
        <v>288</v>
      </c>
      <c r="C36" s="3" t="s">
        <v>289</v>
      </c>
    </row>
    <row r="37" spans="1:3" ht="16">
      <c r="A37" s="3" t="s">
        <v>191</v>
      </c>
      <c r="B37" s="3" t="s">
        <v>290</v>
      </c>
      <c r="C37" s="3" t="s">
        <v>291</v>
      </c>
    </row>
    <row r="38" spans="1:3" ht="16">
      <c r="A38" s="3" t="s">
        <v>97</v>
      </c>
      <c r="B38" s="3" t="s">
        <v>292</v>
      </c>
      <c r="C38" s="3" t="s">
        <v>293</v>
      </c>
    </row>
    <row r="39" spans="1:3" ht="16">
      <c r="A39" s="3" t="s">
        <v>205</v>
      </c>
      <c r="B39" s="3" t="s">
        <v>294</v>
      </c>
      <c r="C39" s="3" t="s">
        <v>295</v>
      </c>
    </row>
    <row r="40" spans="1:3" ht="16">
      <c r="A40" s="3" t="s">
        <v>13</v>
      </c>
      <c r="B40" s="3" t="s">
        <v>296</v>
      </c>
      <c r="C40" s="3" t="s">
        <v>297</v>
      </c>
    </row>
    <row r="41" spans="1:3" ht="16">
      <c r="A41" s="3" t="s">
        <v>11</v>
      </c>
      <c r="B41" s="3" t="s">
        <v>298</v>
      </c>
      <c r="C41" s="3" t="s">
        <v>299</v>
      </c>
    </row>
    <row r="42" spans="1:3" ht="16">
      <c r="A42" s="3" t="s">
        <v>166</v>
      </c>
      <c r="B42" s="3" t="s">
        <v>300</v>
      </c>
      <c r="C42" s="3" t="s">
        <v>301</v>
      </c>
    </row>
    <row r="43" spans="1:3" ht="16">
      <c r="A43" s="3" t="s">
        <v>147</v>
      </c>
      <c r="B43" s="3" t="s">
        <v>302</v>
      </c>
      <c r="C43" s="3" t="s">
        <v>303</v>
      </c>
    </row>
    <row r="44" spans="1:3" ht="16">
      <c r="A44" s="3" t="s">
        <v>71</v>
      </c>
      <c r="B44" s="3" t="s">
        <v>304</v>
      </c>
      <c r="C44" s="3" t="s">
        <v>305</v>
      </c>
    </row>
    <row r="45" spans="1:3" ht="16">
      <c r="A45" s="3" t="s">
        <v>33</v>
      </c>
      <c r="B45" s="3" t="s">
        <v>306</v>
      </c>
      <c r="C45" s="3" t="s">
        <v>307</v>
      </c>
    </row>
    <row r="46" spans="1:3" ht="16">
      <c r="A46" s="3" t="s">
        <v>126</v>
      </c>
      <c r="B46" s="3" t="s">
        <v>308</v>
      </c>
      <c r="C46" s="3" t="s">
        <v>309</v>
      </c>
    </row>
    <row r="47" spans="1:3" ht="16">
      <c r="A47" s="3" t="s">
        <v>173</v>
      </c>
      <c r="B47" s="3" t="s">
        <v>310</v>
      </c>
      <c r="C47" s="3" t="s">
        <v>311</v>
      </c>
    </row>
    <row r="48" spans="1:3" ht="16">
      <c r="A48" s="3" t="s">
        <v>56</v>
      </c>
      <c r="B48" s="3" t="s">
        <v>312</v>
      </c>
      <c r="C48" s="3" t="s">
        <v>313</v>
      </c>
    </row>
    <row r="49" spans="1:3" ht="16">
      <c r="A49" s="3" t="s">
        <v>156</v>
      </c>
      <c r="B49" s="3" t="s">
        <v>314</v>
      </c>
      <c r="C49" s="3" t="s">
        <v>315</v>
      </c>
    </row>
    <row r="50" spans="1:3" ht="16">
      <c r="A50" s="3" t="s">
        <v>167</v>
      </c>
      <c r="B50" s="3" t="s">
        <v>316</v>
      </c>
      <c r="C50" s="3" t="s">
        <v>317</v>
      </c>
    </row>
    <row r="51" spans="1:3" ht="16">
      <c r="A51" s="3" t="s">
        <v>181</v>
      </c>
      <c r="B51" s="3" t="s">
        <v>318</v>
      </c>
      <c r="C51" s="3" t="s">
        <v>319</v>
      </c>
    </row>
    <row r="52" spans="1:3" ht="16">
      <c r="A52" s="3" t="s">
        <v>161</v>
      </c>
      <c r="B52" s="3" t="s">
        <v>320</v>
      </c>
      <c r="C52" s="3" t="s">
        <v>321</v>
      </c>
    </row>
    <row r="53" spans="1:3" ht="16">
      <c r="A53" s="3" t="s">
        <v>75</v>
      </c>
      <c r="B53" s="3" t="s">
        <v>322</v>
      </c>
      <c r="C53" s="3" t="s">
        <v>323</v>
      </c>
    </row>
    <row r="54" spans="1:3" ht="16">
      <c r="A54" s="3" t="s">
        <v>26</v>
      </c>
      <c r="B54" s="3" t="s">
        <v>324</v>
      </c>
      <c r="C54" s="3" t="s">
        <v>325</v>
      </c>
    </row>
    <row r="55" spans="1:3" ht="16">
      <c r="A55" s="3" t="s">
        <v>168</v>
      </c>
      <c r="B55" s="3" t="s">
        <v>326</v>
      </c>
      <c r="C55" s="3" t="s">
        <v>327</v>
      </c>
    </row>
    <row r="56" spans="1:3" ht="16">
      <c r="A56" s="3" t="s">
        <v>35</v>
      </c>
      <c r="B56" s="3" t="s">
        <v>328</v>
      </c>
      <c r="C56" s="3" t="s">
        <v>329</v>
      </c>
    </row>
    <row r="57" spans="1:3" ht="16">
      <c r="A57" s="3" t="s">
        <v>138</v>
      </c>
      <c r="B57" s="3" t="s">
        <v>330</v>
      </c>
      <c r="C57" s="3" t="s">
        <v>331</v>
      </c>
    </row>
    <row r="58" spans="1:3" ht="16">
      <c r="A58" s="3" t="s">
        <v>112</v>
      </c>
      <c r="B58" s="3" t="s">
        <v>332</v>
      </c>
      <c r="C58" s="3" t="s">
        <v>333</v>
      </c>
    </row>
    <row r="59" spans="1:3" ht="16">
      <c r="A59" s="3" t="s">
        <v>127</v>
      </c>
      <c r="B59" s="3" t="s">
        <v>334</v>
      </c>
      <c r="C59" s="3" t="s">
        <v>335</v>
      </c>
    </row>
    <row r="60" spans="1:3" ht="16">
      <c r="A60" s="3" t="s">
        <v>82</v>
      </c>
      <c r="B60" s="3" t="s">
        <v>336</v>
      </c>
      <c r="C60" s="3" t="s">
        <v>337</v>
      </c>
    </row>
    <row r="61" spans="1:3" ht="16">
      <c r="A61" s="3" t="s">
        <v>113</v>
      </c>
      <c r="B61" s="3" t="s">
        <v>338</v>
      </c>
      <c r="C61" s="3" t="s">
        <v>339</v>
      </c>
    </row>
    <row r="62" spans="1:3" ht="16">
      <c r="A62" s="3" t="s">
        <v>29</v>
      </c>
      <c r="B62" s="3" t="s">
        <v>340</v>
      </c>
      <c r="C62" s="3" t="s">
        <v>341</v>
      </c>
    </row>
    <row r="63" spans="1:3" ht="16">
      <c r="A63" s="3" t="s">
        <v>60</v>
      </c>
      <c r="B63" s="3" t="s">
        <v>342</v>
      </c>
      <c r="C63" s="3" t="s">
        <v>343</v>
      </c>
    </row>
    <row r="64" spans="1:3" ht="16">
      <c r="A64" s="3" t="s">
        <v>128</v>
      </c>
      <c r="B64" s="3" t="s">
        <v>344</v>
      </c>
      <c r="C64" s="3" t="s">
        <v>345</v>
      </c>
    </row>
    <row r="65" spans="1:3" ht="16">
      <c r="A65" s="3" t="s">
        <v>39</v>
      </c>
      <c r="B65" s="3" t="s">
        <v>346</v>
      </c>
      <c r="C65" s="3" t="s">
        <v>347</v>
      </c>
    </row>
    <row r="66" spans="1:3" ht="16">
      <c r="A66" s="3" t="s">
        <v>89</v>
      </c>
      <c r="B66" s="3" t="s">
        <v>348</v>
      </c>
      <c r="C66" s="3" t="s">
        <v>349</v>
      </c>
    </row>
    <row r="67" spans="1:3" ht="16">
      <c r="A67" s="3" t="s">
        <v>174</v>
      </c>
      <c r="B67" s="3" t="s">
        <v>350</v>
      </c>
      <c r="C67" s="3" t="s">
        <v>351</v>
      </c>
    </row>
    <row r="68" spans="1:3" ht="16">
      <c r="A68" s="3" t="s">
        <v>192</v>
      </c>
      <c r="B68" s="3" t="s">
        <v>352</v>
      </c>
      <c r="C68" s="3" t="s">
        <v>353</v>
      </c>
    </row>
    <row r="69" spans="1:3" ht="16">
      <c r="A69" s="3" t="s">
        <v>163</v>
      </c>
      <c r="B69" s="3" t="s">
        <v>354</v>
      </c>
      <c r="C69" s="3" t="s">
        <v>355</v>
      </c>
    </row>
    <row r="70" spans="1:3" ht="16">
      <c r="A70" s="3" t="s">
        <v>45</v>
      </c>
      <c r="B70" s="3" t="s">
        <v>356</v>
      </c>
      <c r="C70" s="3" t="s">
        <v>357</v>
      </c>
    </row>
    <row r="71" spans="1:3" ht="16">
      <c r="A71" s="3" t="s">
        <v>46</v>
      </c>
      <c r="B71" s="3" t="s">
        <v>358</v>
      </c>
      <c r="C71" s="3" t="s">
        <v>359</v>
      </c>
    </row>
    <row r="72" spans="1:3" ht="16">
      <c r="A72" s="3" t="s">
        <v>114</v>
      </c>
      <c r="B72" s="3" t="s">
        <v>360</v>
      </c>
      <c r="C72" s="3" t="s">
        <v>361</v>
      </c>
    </row>
    <row r="73" spans="1:3" ht="16">
      <c r="A73" s="3" t="s">
        <v>182</v>
      </c>
      <c r="B73" s="3" t="s">
        <v>362</v>
      </c>
      <c r="C73" s="3" t="s">
        <v>363</v>
      </c>
    </row>
    <row r="74" spans="1:3" ht="16">
      <c r="A74" s="3" t="s">
        <v>40</v>
      </c>
      <c r="B74" s="3" t="s">
        <v>364</v>
      </c>
      <c r="C74" s="3" t="s">
        <v>365</v>
      </c>
    </row>
    <row r="75" spans="1:3" ht="16">
      <c r="A75" s="3" t="s">
        <v>183</v>
      </c>
      <c r="B75" s="3" t="s">
        <v>366</v>
      </c>
      <c r="C75" s="3" t="s">
        <v>367</v>
      </c>
    </row>
    <row r="76" spans="1:3" ht="16">
      <c r="A76" s="3" t="s">
        <v>177</v>
      </c>
      <c r="B76" s="3" t="s">
        <v>368</v>
      </c>
      <c r="C76" s="3" t="s">
        <v>369</v>
      </c>
    </row>
    <row r="77" spans="1:3" ht="16">
      <c r="A77" s="3" t="s">
        <v>83</v>
      </c>
      <c r="B77" s="3" t="s">
        <v>370</v>
      </c>
      <c r="C77" s="3" t="s">
        <v>371</v>
      </c>
    </row>
    <row r="78" spans="1:3" ht="16">
      <c r="A78" s="3" t="s">
        <v>90</v>
      </c>
      <c r="B78" s="3" t="s">
        <v>372</v>
      </c>
      <c r="C78" s="3" t="s">
        <v>373</v>
      </c>
    </row>
    <row r="79" spans="1:3" ht="16">
      <c r="A79" s="3" t="s">
        <v>30</v>
      </c>
      <c r="B79" s="3" t="s">
        <v>374</v>
      </c>
      <c r="C79" s="3" t="s">
        <v>375</v>
      </c>
    </row>
    <row r="80" spans="1:3" ht="16">
      <c r="A80" s="3" t="s">
        <v>14</v>
      </c>
      <c r="B80" s="3" t="s">
        <v>376</v>
      </c>
      <c r="C80" s="3" t="s">
        <v>377</v>
      </c>
    </row>
    <row r="81" spans="1:3" ht="16">
      <c r="A81" s="3" t="s">
        <v>50</v>
      </c>
      <c r="B81" s="3" t="s">
        <v>378</v>
      </c>
      <c r="C81" s="3" t="s">
        <v>379</v>
      </c>
    </row>
    <row r="82" spans="1:3" ht="16">
      <c r="A82" s="3" t="s">
        <v>57</v>
      </c>
      <c r="B82" s="3" t="s">
        <v>380</v>
      </c>
      <c r="C82" s="3" t="s">
        <v>381</v>
      </c>
    </row>
    <row r="83" spans="1:3" ht="16">
      <c r="A83" s="3" t="s">
        <v>103</v>
      </c>
      <c r="B83" s="3" t="s">
        <v>382</v>
      </c>
      <c r="C83" s="3" t="s">
        <v>383</v>
      </c>
    </row>
    <row r="84" spans="1:3" ht="16">
      <c r="A84" s="3" t="s">
        <v>129</v>
      </c>
      <c r="B84" s="3" t="s">
        <v>384</v>
      </c>
      <c r="C84" s="3" t="s">
        <v>385</v>
      </c>
    </row>
    <row r="85" spans="1:3" ht="16">
      <c r="A85" s="3" t="s">
        <v>201</v>
      </c>
      <c r="B85" s="3" t="s">
        <v>386</v>
      </c>
      <c r="C85" s="3" t="s">
        <v>387</v>
      </c>
    </row>
    <row r="86" spans="1:3" ht="16">
      <c r="A86" s="3" t="s">
        <v>67</v>
      </c>
      <c r="B86" s="3" t="s">
        <v>388</v>
      </c>
      <c r="C86" s="3" t="s">
        <v>389</v>
      </c>
    </row>
    <row r="87" spans="1:3" ht="16">
      <c r="A87" s="3" t="s">
        <v>84</v>
      </c>
      <c r="B87" s="3" t="s">
        <v>390</v>
      </c>
      <c r="C87" s="3" t="s">
        <v>391</v>
      </c>
    </row>
    <row r="88" spans="1:3" ht="16">
      <c r="A88" s="3" t="s">
        <v>211</v>
      </c>
      <c r="B88" s="3" t="s">
        <v>392</v>
      </c>
      <c r="C88" s="3" t="s">
        <v>393</v>
      </c>
    </row>
    <row r="89" spans="1:3" ht="16">
      <c r="A89" s="3" t="s">
        <v>61</v>
      </c>
      <c r="B89" s="3" t="s">
        <v>394</v>
      </c>
      <c r="C89" s="3" t="s">
        <v>395</v>
      </c>
    </row>
    <row r="90" spans="1:3" ht="16">
      <c r="A90" s="3" t="s">
        <v>184</v>
      </c>
      <c r="B90" s="3" t="s">
        <v>396</v>
      </c>
      <c r="C90" s="3" t="s">
        <v>397</v>
      </c>
    </row>
    <row r="91" spans="1:3" ht="16">
      <c r="A91" s="3" t="s">
        <v>193</v>
      </c>
      <c r="B91" s="3" t="s">
        <v>398</v>
      </c>
      <c r="C91" s="3" t="s">
        <v>399</v>
      </c>
    </row>
    <row r="92" spans="1:3" ht="16">
      <c r="A92" s="3" t="s">
        <v>202</v>
      </c>
      <c r="B92" s="3" t="s">
        <v>400</v>
      </c>
      <c r="C92" s="3" t="s">
        <v>401</v>
      </c>
    </row>
    <row r="93" spans="1:3" ht="16">
      <c r="A93" s="3" t="s">
        <v>115</v>
      </c>
      <c r="B93" s="3" t="s">
        <v>402</v>
      </c>
      <c r="C93" s="3" t="s">
        <v>403</v>
      </c>
    </row>
    <row r="94" spans="1:3" ht="16">
      <c r="A94" s="3" t="s">
        <v>206</v>
      </c>
      <c r="B94" s="3" t="s">
        <v>404</v>
      </c>
      <c r="C94" s="3" t="s">
        <v>405</v>
      </c>
    </row>
    <row r="95" spans="1:3" ht="16">
      <c r="A95" s="3" t="s">
        <v>116</v>
      </c>
      <c r="B95" s="3" t="s">
        <v>406</v>
      </c>
      <c r="C95" s="3" t="s">
        <v>407</v>
      </c>
    </row>
    <row r="96" spans="1:3" ht="16">
      <c r="A96" s="3" t="s">
        <v>68</v>
      </c>
      <c r="B96" s="3" t="s">
        <v>408</v>
      </c>
      <c r="C96" s="3" t="s">
        <v>409</v>
      </c>
    </row>
    <row r="97" spans="1:3" ht="16">
      <c r="A97" s="3" t="s">
        <v>31</v>
      </c>
      <c r="B97" s="3" t="s">
        <v>410</v>
      </c>
      <c r="C97" s="3" t="s">
        <v>411</v>
      </c>
    </row>
    <row r="98" spans="1:3" ht="16">
      <c r="A98" s="3" t="s">
        <v>72</v>
      </c>
      <c r="B98" s="3" t="s">
        <v>412</v>
      </c>
      <c r="C98" s="3" t="s">
        <v>413</v>
      </c>
    </row>
    <row r="99" spans="1:3" ht="16">
      <c r="A99" s="3" t="s">
        <v>169</v>
      </c>
      <c r="B99" s="3" t="s">
        <v>414</v>
      </c>
      <c r="C99" s="3" t="s">
        <v>415</v>
      </c>
    </row>
    <row r="100" spans="1:3" ht="16">
      <c r="A100" s="3" t="s">
        <v>76</v>
      </c>
      <c r="B100" s="3" t="s">
        <v>416</v>
      </c>
      <c r="C100" s="3" t="s">
        <v>417</v>
      </c>
    </row>
    <row r="101" spans="1:3" ht="16">
      <c r="A101" s="3" t="s">
        <v>52</v>
      </c>
      <c r="B101" s="3" t="s">
        <v>418</v>
      </c>
      <c r="C101" s="3" t="s">
        <v>419</v>
      </c>
    </row>
    <row r="102" spans="1:3" ht="16">
      <c r="A102" s="3" t="s">
        <v>104</v>
      </c>
      <c r="B102" s="3" t="s">
        <v>420</v>
      </c>
      <c r="C102" s="3" t="s">
        <v>421</v>
      </c>
    </row>
    <row r="103" spans="1:3" ht="16">
      <c r="A103" s="3" t="s">
        <v>98</v>
      </c>
      <c r="B103" s="3" t="s">
        <v>422</v>
      </c>
      <c r="C103" s="3" t="s">
        <v>423</v>
      </c>
    </row>
    <row r="104" spans="1:3" ht="16">
      <c r="A104" s="3" t="s">
        <v>9</v>
      </c>
      <c r="B104" s="3" t="s">
        <v>424</v>
      </c>
      <c r="C104" s="3" t="s">
        <v>425</v>
      </c>
    </row>
    <row r="105" spans="1:3" ht="16">
      <c r="A105" s="3" t="s">
        <v>36</v>
      </c>
      <c r="B105" s="3" t="s">
        <v>426</v>
      </c>
      <c r="C105" s="3" t="s">
        <v>427</v>
      </c>
    </row>
    <row r="106" spans="1:3" ht="16">
      <c r="A106" s="3" t="s">
        <v>123</v>
      </c>
      <c r="B106" s="3" t="s">
        <v>428</v>
      </c>
      <c r="C106" s="3" t="s">
        <v>429</v>
      </c>
    </row>
    <row r="107" spans="1:3" ht="16">
      <c r="A107" s="3" t="s">
        <v>208</v>
      </c>
      <c r="B107" s="3" t="s">
        <v>430</v>
      </c>
      <c r="C107" s="3" t="s">
        <v>431</v>
      </c>
    </row>
    <row r="108" spans="1:3" ht="16">
      <c r="A108" s="3" t="s">
        <v>105</v>
      </c>
      <c r="B108" s="3" t="s">
        <v>432</v>
      </c>
      <c r="C108" s="3" t="s">
        <v>433</v>
      </c>
    </row>
    <row r="109" spans="1:3" ht="16">
      <c r="A109" s="3" t="s">
        <v>185</v>
      </c>
      <c r="B109" s="3" t="s">
        <v>434</v>
      </c>
      <c r="C109" s="3" t="s">
        <v>435</v>
      </c>
    </row>
    <row r="110" spans="1:3" ht="16">
      <c r="A110" s="3" t="s">
        <v>47</v>
      </c>
      <c r="B110" s="3" t="s">
        <v>436</v>
      </c>
      <c r="C110" s="3" t="s">
        <v>437</v>
      </c>
    </row>
    <row r="111" spans="1:3" ht="16">
      <c r="A111" s="3" t="s">
        <v>22</v>
      </c>
      <c r="B111" s="3" t="s">
        <v>438</v>
      </c>
      <c r="C111" s="3" t="s">
        <v>439</v>
      </c>
    </row>
    <row r="112" spans="1:3" ht="16">
      <c r="A112" s="3" t="s">
        <v>117</v>
      </c>
      <c r="B112" s="3" t="s">
        <v>440</v>
      </c>
      <c r="C112" s="3" t="s">
        <v>441</v>
      </c>
    </row>
    <row r="113" spans="1:3" ht="16">
      <c r="A113" s="3" t="s">
        <v>130</v>
      </c>
      <c r="B113" s="3" t="s">
        <v>442</v>
      </c>
      <c r="C113" s="3" t="s">
        <v>443</v>
      </c>
    </row>
    <row r="114" spans="1:3" ht="16">
      <c r="A114" s="3" t="s">
        <v>20</v>
      </c>
      <c r="B114" s="3" t="s">
        <v>444</v>
      </c>
      <c r="C114" s="3" t="s">
        <v>445</v>
      </c>
    </row>
    <row r="115" spans="1:3" ht="16">
      <c r="A115" s="3" t="s">
        <v>186</v>
      </c>
      <c r="B115" s="3" t="s">
        <v>446</v>
      </c>
      <c r="C115" s="3" t="s">
        <v>447</v>
      </c>
    </row>
    <row r="116" spans="1:3" ht="16">
      <c r="A116" s="3" t="s">
        <v>41</v>
      </c>
      <c r="B116" s="3" t="s">
        <v>448</v>
      </c>
      <c r="C116" s="3" t="s">
        <v>449</v>
      </c>
    </row>
    <row r="117" spans="1:3" ht="16">
      <c r="A117" s="3" t="s">
        <v>42</v>
      </c>
      <c r="B117" s="3" t="s">
        <v>450</v>
      </c>
      <c r="C117" s="3" t="s">
        <v>451</v>
      </c>
    </row>
    <row r="118" spans="1:3" ht="16">
      <c r="A118" s="3" t="s">
        <v>131</v>
      </c>
      <c r="B118" s="3" t="s">
        <v>452</v>
      </c>
      <c r="C118" s="3" t="s">
        <v>453</v>
      </c>
    </row>
    <row r="119" spans="1:3" ht="16">
      <c r="A119" s="3" t="s">
        <v>157</v>
      </c>
      <c r="B119" s="3" t="s">
        <v>454</v>
      </c>
      <c r="C119" s="3" t="s">
        <v>455</v>
      </c>
    </row>
    <row r="120" spans="1:3" ht="16">
      <c r="A120" s="3" t="s">
        <v>91</v>
      </c>
      <c r="B120" s="3" t="s">
        <v>456</v>
      </c>
      <c r="C120" s="3" t="s">
        <v>457</v>
      </c>
    </row>
    <row r="121" spans="1:3" ht="16">
      <c r="A121" s="3" t="s">
        <v>194</v>
      </c>
      <c r="B121" s="3" t="s">
        <v>458</v>
      </c>
      <c r="C121" s="3" t="s">
        <v>459</v>
      </c>
    </row>
    <row r="122" spans="1:3" ht="16">
      <c r="A122" s="3" t="s">
        <v>69</v>
      </c>
      <c r="B122" s="3" t="s">
        <v>460</v>
      </c>
      <c r="C122" s="3" t="s">
        <v>461</v>
      </c>
    </row>
    <row r="123" spans="1:3" ht="16">
      <c r="A123" s="3" t="s">
        <v>139</v>
      </c>
      <c r="B123" s="3" t="s">
        <v>462</v>
      </c>
      <c r="C123" s="3" t="s">
        <v>463</v>
      </c>
    </row>
    <row r="124" spans="1:3" ht="16">
      <c r="A124" s="3" t="s">
        <v>110</v>
      </c>
      <c r="B124" s="3" t="s">
        <v>464</v>
      </c>
      <c r="C124" s="3" t="s">
        <v>465</v>
      </c>
    </row>
    <row r="125" spans="1:3" ht="16">
      <c r="A125" s="3" t="s">
        <v>118</v>
      </c>
      <c r="B125" s="3" t="s">
        <v>466</v>
      </c>
      <c r="C125" s="3" t="s">
        <v>467</v>
      </c>
    </row>
    <row r="126" spans="1:3" ht="16">
      <c r="A126" s="3" t="s">
        <v>15</v>
      </c>
      <c r="B126" s="3" t="s">
        <v>468</v>
      </c>
      <c r="C126" s="3" t="s">
        <v>469</v>
      </c>
    </row>
    <row r="127" spans="1:3" ht="16">
      <c r="A127" s="3" t="s">
        <v>37</v>
      </c>
      <c r="B127" s="3" t="s">
        <v>470</v>
      </c>
      <c r="C127" s="3" t="s">
        <v>471</v>
      </c>
    </row>
    <row r="128" spans="1:3" ht="16">
      <c r="A128" s="3" t="s">
        <v>48</v>
      </c>
      <c r="B128" s="3" t="s">
        <v>472</v>
      </c>
      <c r="C128" s="3" t="s">
        <v>473</v>
      </c>
    </row>
    <row r="129" spans="1:3" ht="16">
      <c r="A129" s="3" t="s">
        <v>53</v>
      </c>
      <c r="B129" s="3" t="s">
        <v>474</v>
      </c>
      <c r="C129" s="3" t="s">
        <v>475</v>
      </c>
    </row>
    <row r="130" spans="1:3" ht="16">
      <c r="A130" s="3" t="s">
        <v>62</v>
      </c>
      <c r="B130" s="3" t="s">
        <v>476</v>
      </c>
      <c r="C130" s="3" t="s">
        <v>477</v>
      </c>
    </row>
    <row r="131" spans="1:3" ht="16">
      <c r="A131" s="3" t="s">
        <v>187</v>
      </c>
      <c r="B131" s="3" t="s">
        <v>478</v>
      </c>
      <c r="C131" s="3" t="s">
        <v>479</v>
      </c>
    </row>
    <row r="132" spans="1:3" ht="16">
      <c r="A132" s="3" t="s">
        <v>178</v>
      </c>
      <c r="B132" s="3" t="s">
        <v>480</v>
      </c>
      <c r="C132" s="3" t="s">
        <v>481</v>
      </c>
    </row>
    <row r="133" spans="1:3" ht="16">
      <c r="A133" s="3" t="s">
        <v>195</v>
      </c>
      <c r="B133" s="3" t="s">
        <v>482</v>
      </c>
      <c r="C133" s="3" t="s">
        <v>483</v>
      </c>
    </row>
    <row r="134" spans="1:3" ht="16">
      <c r="A134" s="3" t="s">
        <v>132</v>
      </c>
      <c r="B134" s="3" t="s">
        <v>484</v>
      </c>
      <c r="C134" s="3" t="s">
        <v>485</v>
      </c>
    </row>
    <row r="135" spans="1:3" ht="16">
      <c r="A135" s="3" t="s">
        <v>24</v>
      </c>
      <c r="B135" s="3" t="s">
        <v>486</v>
      </c>
      <c r="C135" s="3" t="s">
        <v>487</v>
      </c>
    </row>
    <row r="136" spans="1:3" ht="16">
      <c r="A136" s="3" t="s">
        <v>21</v>
      </c>
      <c r="B136" s="3" t="s">
        <v>488</v>
      </c>
      <c r="C136" s="3" t="s">
        <v>489</v>
      </c>
    </row>
    <row r="137" spans="1:3" ht="16">
      <c r="A137" s="3" t="s">
        <v>196</v>
      </c>
      <c r="B137" s="3" t="s">
        <v>490</v>
      </c>
      <c r="C137" s="3" t="s">
        <v>491</v>
      </c>
    </row>
    <row r="138" spans="1:3" ht="16">
      <c r="A138" s="3" t="s">
        <v>58</v>
      </c>
      <c r="B138" s="3" t="s">
        <v>492</v>
      </c>
      <c r="C138" s="3" t="s">
        <v>493</v>
      </c>
    </row>
    <row r="139" spans="1:3" ht="16">
      <c r="A139" s="3" t="s">
        <v>140</v>
      </c>
      <c r="B139" s="3" t="s">
        <v>494</v>
      </c>
      <c r="C139" s="3" t="s">
        <v>495</v>
      </c>
    </row>
    <row r="140" spans="1:3" ht="16">
      <c r="A140" s="3" t="s">
        <v>63</v>
      </c>
      <c r="B140" s="3" t="s">
        <v>496</v>
      </c>
      <c r="C140" s="3" t="s">
        <v>497</v>
      </c>
    </row>
    <row r="141" spans="1:3" ht="16">
      <c r="A141" s="3" t="s">
        <v>119</v>
      </c>
      <c r="B141" s="3" t="s">
        <v>498</v>
      </c>
      <c r="C141" s="3" t="s">
        <v>499</v>
      </c>
    </row>
    <row r="142" spans="1:3" ht="16">
      <c r="A142" s="3" t="s">
        <v>158</v>
      </c>
      <c r="B142" s="3" t="s">
        <v>500</v>
      </c>
      <c r="C142" s="3" t="s">
        <v>501</v>
      </c>
    </row>
    <row r="143" spans="1:3" ht="16">
      <c r="A143" s="3" t="s">
        <v>64</v>
      </c>
      <c r="B143" s="3" t="s">
        <v>502</v>
      </c>
      <c r="C143" s="3" t="s">
        <v>503</v>
      </c>
    </row>
    <row r="144" spans="1:3" ht="16">
      <c r="A144" s="3" t="s">
        <v>141</v>
      </c>
      <c r="B144" s="3" t="s">
        <v>504</v>
      </c>
      <c r="C144" s="3" t="s">
        <v>505</v>
      </c>
    </row>
    <row r="145" spans="1:3" ht="16">
      <c r="A145" s="3" t="s">
        <v>159</v>
      </c>
      <c r="B145" s="3" t="s">
        <v>506</v>
      </c>
      <c r="C145" s="3" t="s">
        <v>507</v>
      </c>
    </row>
    <row r="146" spans="1:3" ht="16">
      <c r="A146" s="3" t="s">
        <v>106</v>
      </c>
      <c r="B146" s="3" t="s">
        <v>508</v>
      </c>
      <c r="C146" s="3" t="s">
        <v>509</v>
      </c>
    </row>
    <row r="147" spans="1:3" ht="16">
      <c r="A147" s="3" t="s">
        <v>148</v>
      </c>
      <c r="B147" s="3" t="s">
        <v>510</v>
      </c>
      <c r="C147" s="3" t="s">
        <v>511</v>
      </c>
    </row>
    <row r="148" spans="1:3" ht="16">
      <c r="A148" s="3" t="s">
        <v>175</v>
      </c>
      <c r="B148" s="3" t="s">
        <v>512</v>
      </c>
      <c r="C148" s="3" t="s">
        <v>513</v>
      </c>
    </row>
    <row r="149" spans="1:3" ht="16">
      <c r="A149" s="3" t="s">
        <v>164</v>
      </c>
      <c r="B149" s="3" t="s">
        <v>514</v>
      </c>
      <c r="C149" s="3" t="s">
        <v>515</v>
      </c>
    </row>
    <row r="150" spans="1:3" ht="16">
      <c r="A150" s="3" t="s">
        <v>160</v>
      </c>
      <c r="B150" s="3" t="s">
        <v>516</v>
      </c>
      <c r="C150" s="3" t="s">
        <v>517</v>
      </c>
    </row>
    <row r="151" spans="1:3" ht="16">
      <c r="A151" s="3" t="s">
        <v>176</v>
      </c>
      <c r="B151" s="3" t="s">
        <v>518</v>
      </c>
      <c r="C151" s="3" t="s">
        <v>519</v>
      </c>
    </row>
    <row r="152" spans="1:3" ht="16">
      <c r="A152" s="3" t="s">
        <v>92</v>
      </c>
      <c r="B152" s="3" t="s">
        <v>520</v>
      </c>
      <c r="C152" s="3" t="s">
        <v>521</v>
      </c>
    </row>
    <row r="153" spans="1:3" ht="16">
      <c r="A153" s="3" t="s">
        <v>133</v>
      </c>
      <c r="B153" s="3" t="s">
        <v>522</v>
      </c>
      <c r="C153" s="3" t="s">
        <v>523</v>
      </c>
    </row>
    <row r="154" spans="1:3" ht="16">
      <c r="A154" s="3" t="s">
        <v>77</v>
      </c>
      <c r="B154" s="3" t="s">
        <v>524</v>
      </c>
      <c r="C154" s="3" t="s">
        <v>525</v>
      </c>
    </row>
    <row r="155" spans="1:3" ht="16">
      <c r="A155" s="3" t="s">
        <v>23</v>
      </c>
      <c r="B155" s="3" t="s">
        <v>526</v>
      </c>
      <c r="C155" s="3" t="s">
        <v>527</v>
      </c>
    </row>
    <row r="156" spans="1:3" ht="16">
      <c r="A156" s="3" t="s">
        <v>120</v>
      </c>
      <c r="B156" s="3" t="s">
        <v>528</v>
      </c>
      <c r="C156" s="3" t="s">
        <v>529</v>
      </c>
    </row>
    <row r="157" spans="1:3" ht="16">
      <c r="A157" s="3" t="s">
        <v>149</v>
      </c>
      <c r="B157" s="3" t="s">
        <v>530</v>
      </c>
      <c r="C157" s="3" t="s">
        <v>531</v>
      </c>
    </row>
    <row r="158" spans="1:3" ht="16">
      <c r="A158" s="3" t="s">
        <v>99</v>
      </c>
      <c r="B158" s="3" t="s">
        <v>532</v>
      </c>
      <c r="C158" s="3" t="s">
        <v>533</v>
      </c>
    </row>
    <row r="159" spans="1:3" ht="16">
      <c r="A159" s="3" t="s">
        <v>85</v>
      </c>
      <c r="B159" s="3" t="s">
        <v>534</v>
      </c>
      <c r="C159" s="3" t="s">
        <v>535</v>
      </c>
    </row>
    <row r="160" spans="1:3" ht="16">
      <c r="A160" s="3" t="s">
        <v>203</v>
      </c>
      <c r="B160" s="3" t="s">
        <v>536</v>
      </c>
      <c r="C160" s="3" t="s">
        <v>537</v>
      </c>
    </row>
    <row r="161" spans="1:3" ht="16">
      <c r="A161" s="3" t="s">
        <v>54</v>
      </c>
      <c r="B161" s="3" t="s">
        <v>538</v>
      </c>
      <c r="C161" s="3" t="s">
        <v>539</v>
      </c>
    </row>
    <row r="162" spans="1:3" ht="16">
      <c r="A162" s="3" t="s">
        <v>107</v>
      </c>
      <c r="B162" s="3" t="s">
        <v>540</v>
      </c>
      <c r="C162" s="3" t="s">
        <v>541</v>
      </c>
    </row>
    <row r="163" spans="1:3" ht="16">
      <c r="A163" s="3" t="s">
        <v>49</v>
      </c>
      <c r="B163" s="3" t="s">
        <v>542</v>
      </c>
      <c r="C163" s="3" t="s">
        <v>543</v>
      </c>
    </row>
    <row r="164" spans="1:3" ht="16">
      <c r="A164" s="3" t="s">
        <v>134</v>
      </c>
      <c r="B164" s="3" t="s">
        <v>544</v>
      </c>
      <c r="C164" s="3" t="s">
        <v>545</v>
      </c>
    </row>
    <row r="165" spans="1:3" ht="16">
      <c r="A165" s="3" t="s">
        <v>108</v>
      </c>
      <c r="B165" s="3" t="s">
        <v>546</v>
      </c>
      <c r="C165" s="3" t="s">
        <v>547</v>
      </c>
    </row>
    <row r="166" spans="1:3" ht="16">
      <c r="A166" s="3" t="s">
        <v>8</v>
      </c>
      <c r="B166" s="3" t="s">
        <v>548</v>
      </c>
      <c r="C166" s="3" t="s">
        <v>549</v>
      </c>
    </row>
    <row r="167" spans="1:3" ht="16">
      <c r="A167" s="3" t="s">
        <v>197</v>
      </c>
      <c r="B167" s="3" t="s">
        <v>550</v>
      </c>
      <c r="C167" s="3" t="s">
        <v>551</v>
      </c>
    </row>
    <row r="168" spans="1:3" ht="16">
      <c r="A168" s="3" t="s">
        <v>150</v>
      </c>
      <c r="B168" s="3" t="s">
        <v>552</v>
      </c>
      <c r="C168" s="3" t="s">
        <v>553</v>
      </c>
    </row>
    <row r="169" spans="1:3" ht="16">
      <c r="A169" s="3" t="s">
        <v>170</v>
      </c>
      <c r="B169" s="3" t="s">
        <v>554</v>
      </c>
      <c r="C169" s="3" t="s">
        <v>555</v>
      </c>
    </row>
    <row r="170" spans="1:3" ht="16">
      <c r="A170" s="3" t="s">
        <v>78</v>
      </c>
      <c r="B170" s="3" t="s">
        <v>556</v>
      </c>
      <c r="C170" s="3" t="s">
        <v>557</v>
      </c>
    </row>
    <row r="171" spans="1:3" ht="16">
      <c r="A171" s="3" t="s">
        <v>27</v>
      </c>
      <c r="B171" s="3" t="s">
        <v>558</v>
      </c>
      <c r="C171" s="3" t="s">
        <v>559</v>
      </c>
    </row>
    <row r="172" spans="1:3" ht="16">
      <c r="A172" s="3" t="s">
        <v>32</v>
      </c>
      <c r="B172" s="3" t="s">
        <v>560</v>
      </c>
      <c r="C172" s="3" t="s">
        <v>561</v>
      </c>
    </row>
    <row r="173" spans="1:3" ht="16">
      <c r="A173" s="3" t="s">
        <v>198</v>
      </c>
      <c r="B173" s="3" t="s">
        <v>562</v>
      </c>
      <c r="C173" s="3" t="s">
        <v>563</v>
      </c>
    </row>
    <row r="174" spans="1:3" ht="16">
      <c r="A174" s="3" t="s">
        <v>109</v>
      </c>
      <c r="B174" s="3" t="s">
        <v>564</v>
      </c>
      <c r="C174" s="3" t="s">
        <v>565</v>
      </c>
    </row>
    <row r="175" spans="1:3" ht="16">
      <c r="A175" s="3" t="s">
        <v>43</v>
      </c>
      <c r="B175" s="3" t="s">
        <v>566</v>
      </c>
      <c r="C175" s="3" t="s">
        <v>567</v>
      </c>
    </row>
    <row r="176" spans="1:3" ht="16">
      <c r="A176" s="3" t="s">
        <v>93</v>
      </c>
      <c r="B176" s="3" t="s">
        <v>568</v>
      </c>
      <c r="C176" s="3" t="s">
        <v>569</v>
      </c>
    </row>
    <row r="177" spans="1:3" ht="16">
      <c r="A177" s="3" t="s">
        <v>16</v>
      </c>
      <c r="B177" s="3" t="s">
        <v>570</v>
      </c>
      <c r="C177" s="3" t="s">
        <v>571</v>
      </c>
    </row>
    <row r="178" spans="1:3" ht="16">
      <c r="A178" s="3" t="s">
        <v>199</v>
      </c>
      <c r="B178" s="3" t="s">
        <v>572</v>
      </c>
      <c r="C178" s="3" t="s">
        <v>573</v>
      </c>
    </row>
    <row r="179" spans="1:3" ht="16">
      <c r="A179" s="3" t="s">
        <v>204</v>
      </c>
      <c r="B179" s="3" t="s">
        <v>574</v>
      </c>
      <c r="C179" s="3" t="s">
        <v>575</v>
      </c>
    </row>
    <row r="180" spans="1:3" ht="16">
      <c r="A180" s="3" t="s">
        <v>121</v>
      </c>
      <c r="B180" s="3" t="s">
        <v>576</v>
      </c>
      <c r="C180" s="3" t="s">
        <v>577</v>
      </c>
    </row>
    <row r="181" spans="1:3" ht="16">
      <c r="A181" s="3" t="s">
        <v>79</v>
      </c>
      <c r="B181" s="3" t="s">
        <v>578</v>
      </c>
      <c r="C181" s="3" t="s">
        <v>579</v>
      </c>
    </row>
    <row r="182" spans="1:3" ht="16">
      <c r="A182" s="3" t="s">
        <v>100</v>
      </c>
      <c r="B182" s="3" t="s">
        <v>580</v>
      </c>
      <c r="C182" s="3" t="s">
        <v>581</v>
      </c>
    </row>
    <row r="183" spans="1:3" ht="16">
      <c r="A183" s="3" t="s">
        <v>142</v>
      </c>
      <c r="B183" s="3" t="s">
        <v>582</v>
      </c>
      <c r="C183" s="3" t="s">
        <v>583</v>
      </c>
    </row>
    <row r="184" spans="1:3" ht="16">
      <c r="A184" s="3" t="s">
        <v>55</v>
      </c>
      <c r="B184" s="3" t="s">
        <v>584</v>
      </c>
      <c r="C184" s="3" t="s">
        <v>585</v>
      </c>
    </row>
    <row r="185" spans="1:3" ht="16">
      <c r="A185" s="3" t="s">
        <v>44</v>
      </c>
      <c r="B185" s="3" t="s">
        <v>586</v>
      </c>
      <c r="C185" s="3" t="s">
        <v>587</v>
      </c>
    </row>
    <row r="186" spans="1:3" ht="16">
      <c r="A186" s="3" t="s">
        <v>101</v>
      </c>
      <c r="B186" s="3" t="s">
        <v>588</v>
      </c>
      <c r="C186" s="3" t="s">
        <v>589</v>
      </c>
    </row>
    <row r="187" spans="1:3" ht="16">
      <c r="A187" s="3" t="s">
        <v>94</v>
      </c>
      <c r="B187" s="3" t="s">
        <v>590</v>
      </c>
      <c r="C187" s="3" t="s">
        <v>591</v>
      </c>
    </row>
    <row r="188" spans="1:3" ht="16">
      <c r="A188" s="3" t="s">
        <v>143</v>
      </c>
      <c r="B188" s="3" t="s">
        <v>592</v>
      </c>
      <c r="C188" s="3" t="s">
        <v>593</v>
      </c>
    </row>
    <row r="189" spans="1:3" ht="16">
      <c r="A189" s="3" t="s">
        <v>135</v>
      </c>
      <c r="B189" s="3" t="s">
        <v>594</v>
      </c>
      <c r="C189" s="3" t="s">
        <v>595</v>
      </c>
    </row>
    <row r="190" spans="1:3" ht="16">
      <c r="A190" s="3" t="s">
        <v>65</v>
      </c>
      <c r="B190" s="3" t="s">
        <v>596</v>
      </c>
      <c r="C190" s="3" t="s">
        <v>597</v>
      </c>
    </row>
    <row r="191" spans="1:3" ht="16">
      <c r="A191" s="3" t="s">
        <v>162</v>
      </c>
      <c r="B191" s="3" t="s">
        <v>598</v>
      </c>
      <c r="C191" s="3" t="s">
        <v>599</v>
      </c>
    </row>
    <row r="192" spans="1:3" ht="16">
      <c r="A192" s="3" t="s">
        <v>73</v>
      </c>
      <c r="B192" s="3" t="s">
        <v>600</v>
      </c>
      <c r="C192" s="3" t="s">
        <v>601</v>
      </c>
    </row>
    <row r="193" spans="1:3" ht="16">
      <c r="A193" s="3" t="s">
        <v>17</v>
      </c>
      <c r="B193" s="3" t="s">
        <v>602</v>
      </c>
      <c r="C193" s="3" t="s">
        <v>603</v>
      </c>
    </row>
    <row r="194" spans="1:3" ht="16">
      <c r="A194" s="3" t="s">
        <v>86</v>
      </c>
      <c r="B194" s="3" t="s">
        <v>604</v>
      </c>
      <c r="C194" s="3" t="s">
        <v>605</v>
      </c>
    </row>
    <row r="195" spans="1:3" ht="16">
      <c r="A195" s="3" t="s">
        <v>171</v>
      </c>
      <c r="B195" s="3" t="s">
        <v>606</v>
      </c>
      <c r="C195" s="3" t="s">
        <v>607</v>
      </c>
    </row>
    <row r="196" spans="1:3" ht="16">
      <c r="A196" s="3" t="s">
        <v>189</v>
      </c>
      <c r="B196" s="3" t="s">
        <v>608</v>
      </c>
      <c r="C196" s="3" t="s">
        <v>609</v>
      </c>
    </row>
    <row r="197" spans="1:3" ht="16">
      <c r="A197" s="3" t="s">
        <v>172</v>
      </c>
      <c r="B197" s="3" t="s">
        <v>610</v>
      </c>
      <c r="C197" s="3" t="s">
        <v>611</v>
      </c>
    </row>
    <row r="198" spans="1:3" ht="16">
      <c r="A198" s="3" t="s">
        <v>151</v>
      </c>
      <c r="B198" s="3" t="s">
        <v>612</v>
      </c>
      <c r="C198" s="3" t="s">
        <v>613</v>
      </c>
    </row>
    <row r="199" spans="1:3" ht="16">
      <c r="A199" s="3" t="s">
        <v>87</v>
      </c>
      <c r="B199" s="3" t="s">
        <v>614</v>
      </c>
      <c r="C199" s="3" t="s">
        <v>615</v>
      </c>
    </row>
    <row r="200" spans="1:3" ht="16">
      <c r="A200" s="3" t="s">
        <v>95</v>
      </c>
      <c r="B200" s="3" t="s">
        <v>616</v>
      </c>
      <c r="C200" s="3" t="s">
        <v>617</v>
      </c>
    </row>
    <row r="201" spans="1:3" ht="16">
      <c r="A201" s="3" t="s">
        <v>152</v>
      </c>
      <c r="B201" s="3" t="s">
        <v>618</v>
      </c>
      <c r="C201" s="3" t="s">
        <v>619</v>
      </c>
    </row>
    <row r="202" spans="1:3" ht="16">
      <c r="A202" s="3" t="s">
        <v>122</v>
      </c>
      <c r="B202" s="3" t="s">
        <v>620</v>
      </c>
      <c r="C202" s="3" t="s">
        <v>621</v>
      </c>
    </row>
    <row r="203" spans="1:3" ht="16">
      <c r="A203" s="3" t="s">
        <v>70</v>
      </c>
      <c r="B203" s="3" t="s">
        <v>622</v>
      </c>
      <c r="C203" s="3" t="s">
        <v>623</v>
      </c>
    </row>
    <row r="204" spans="1:3" ht="16">
      <c r="A204" s="3" t="s">
        <v>12</v>
      </c>
      <c r="B204" s="3" t="s">
        <v>624</v>
      </c>
      <c r="C204" s="3" t="s">
        <v>625</v>
      </c>
    </row>
    <row r="205" spans="1:3" ht="16">
      <c r="A205" s="143" t="s">
        <v>10</v>
      </c>
      <c r="B205" s="143" t="s">
        <v>626</v>
      </c>
      <c r="C205" s="143" t="s">
        <v>627</v>
      </c>
    </row>
    <row r="206" spans="1:3" ht="16">
      <c r="A206" s="4" t="s">
        <v>1377</v>
      </c>
    </row>
  </sheetData>
  <sheetProtection algorithmName="SHA-512" hashValue="+M6wkGFTBjUDPC4m8dDop5VvTfue+BRR6ruOpsifdnNCU5dsspsu/ikSfZ5pfY2GenaCcXwq39HAxkI5Q4jIuw==" saltValue="GE6ls2F43F4KwwXKIQfecQ==" spinCount="100000"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155"/>
  <sheetViews>
    <sheetView workbookViewId="0">
      <selection activeCell="A10" sqref="A10"/>
    </sheetView>
  </sheetViews>
  <sheetFormatPr baseColWidth="10" defaultColWidth="8.83203125" defaultRowHeight="15"/>
  <cols>
    <col min="1" max="1" width="41.1640625" bestFit="1" customWidth="1"/>
    <col min="2" max="2" width="41.1640625" customWidth="1"/>
    <col min="3" max="4" width="77.33203125" bestFit="1" customWidth="1"/>
    <col min="6" max="6" width="86.1640625" bestFit="1" customWidth="1"/>
  </cols>
  <sheetData>
    <row r="1" spans="1:7">
      <c r="A1" s="9" t="s">
        <v>633</v>
      </c>
      <c r="B1" s="9"/>
      <c r="C1" s="8" t="s">
        <v>2</v>
      </c>
      <c r="D1" s="8" t="s">
        <v>686</v>
      </c>
    </row>
    <row r="2" spans="1:7">
      <c r="A2" s="10" t="s">
        <v>215</v>
      </c>
      <c r="B2" s="10" t="s">
        <v>678</v>
      </c>
      <c r="C2" t="s">
        <v>635</v>
      </c>
      <c r="D2" t="s">
        <v>680</v>
      </c>
      <c r="E2" t="s">
        <v>811</v>
      </c>
      <c r="F2" t="str">
        <f>"with "&amp;E2&amp;" "&amp;D2&amp;" of "</f>
        <v xml:space="preserve">with a life expectancy at birth of </v>
      </c>
      <c r="G2" t="s">
        <v>788</v>
      </c>
    </row>
    <row r="3" spans="1:7">
      <c r="A3" s="10" t="s">
        <v>216</v>
      </c>
      <c r="B3" s="10" t="s">
        <v>692</v>
      </c>
      <c r="C3" t="s">
        <v>637</v>
      </c>
      <c r="D3" t="s">
        <v>681</v>
      </c>
      <c r="E3" t="s">
        <v>812</v>
      </c>
      <c r="F3" t="str">
        <f t="shared" ref="F3:F15" si="0">"with "&amp;E3&amp;" "&amp;D3&amp;" of "</f>
        <v xml:space="preserve">with an average years of education of </v>
      </c>
    </row>
    <row r="4" spans="1:7">
      <c r="A4" s="10" t="s">
        <v>639</v>
      </c>
      <c r="B4" s="10" t="s">
        <v>693</v>
      </c>
      <c r="C4" t="s">
        <v>640</v>
      </c>
      <c r="D4" t="s">
        <v>682</v>
      </c>
      <c r="E4" t="s">
        <v>812</v>
      </c>
      <c r="F4" t="str">
        <f t="shared" si="0"/>
        <v xml:space="preserve">with an average of water supply and sanitation MDG indicators of </v>
      </c>
      <c r="G4" t="s">
        <v>815</v>
      </c>
    </row>
    <row r="5" spans="1:7">
      <c r="A5" s="10" t="s">
        <v>1361</v>
      </c>
      <c r="B5" s="10" t="s">
        <v>1370</v>
      </c>
    </row>
    <row r="6" spans="1:7">
      <c r="A6" s="10" t="s">
        <v>642</v>
      </c>
      <c r="B6" s="10" t="s">
        <v>691</v>
      </c>
      <c r="C6" t="s">
        <v>643</v>
      </c>
      <c r="D6" t="s">
        <v>683</v>
      </c>
      <c r="E6" t="s">
        <v>812</v>
      </c>
      <c r="F6" t="str">
        <f t="shared" si="0"/>
        <v xml:space="preserve">with an electric power consumption per person of </v>
      </c>
      <c r="G6" s="43" t="s">
        <v>816</v>
      </c>
    </row>
    <row r="7" spans="1:7">
      <c r="A7" s="10" t="s">
        <v>645</v>
      </c>
      <c r="B7" s="10" t="s">
        <v>694</v>
      </c>
      <c r="C7" t="s">
        <v>631</v>
      </c>
      <c r="D7" t="s">
        <v>684</v>
      </c>
      <c r="E7" t="s">
        <v>811</v>
      </c>
      <c r="F7" t="str">
        <f t="shared" si="0"/>
        <v xml:space="preserve">with a poverty rate of </v>
      </c>
      <c r="G7" t="s">
        <v>815</v>
      </c>
    </row>
    <row r="8" spans="1:7">
      <c r="A8" s="10" t="s">
        <v>647</v>
      </c>
      <c r="B8" s="10" t="s">
        <v>695</v>
      </c>
      <c r="C8" t="s">
        <v>648</v>
      </c>
      <c r="D8" t="s">
        <v>685</v>
      </c>
      <c r="E8" t="s">
        <v>812</v>
      </c>
      <c r="F8" t="str">
        <f t="shared" si="0"/>
        <v xml:space="preserve">with an unemployment rate of </v>
      </c>
      <c r="G8" t="s">
        <v>789</v>
      </c>
    </row>
    <row r="9" spans="1:7">
      <c r="A9" s="10" t="s">
        <v>784</v>
      </c>
      <c r="B9" s="10" t="s">
        <v>1371</v>
      </c>
      <c r="C9" t="s">
        <v>1365</v>
      </c>
      <c r="D9" t="s">
        <v>1365</v>
      </c>
      <c r="E9" t="s">
        <v>812</v>
      </c>
      <c r="F9" t="str">
        <f t="shared" si="0"/>
        <v xml:space="preserve">with an GDP per capita of </v>
      </c>
    </row>
    <row r="10" spans="1:7">
      <c r="A10" s="10" t="s">
        <v>705</v>
      </c>
      <c r="B10" s="10" t="s">
        <v>707</v>
      </c>
      <c r="C10" t="s">
        <v>708</v>
      </c>
      <c r="D10" t="s">
        <v>709</v>
      </c>
      <c r="E10" t="s">
        <v>812</v>
      </c>
      <c r="F10" t="s">
        <v>473</v>
      </c>
    </row>
    <row r="11" spans="1:7">
      <c r="A11" s="10" t="s">
        <v>652</v>
      </c>
      <c r="B11" s="10" t="s">
        <v>696</v>
      </c>
      <c r="C11" t="s">
        <v>653</v>
      </c>
      <c r="D11" t="s">
        <v>687</v>
      </c>
      <c r="E11" t="s">
        <v>812</v>
      </c>
      <c r="F11" t="s">
        <v>473</v>
      </c>
    </row>
    <row r="12" spans="1:7">
      <c r="A12" s="10" t="s">
        <v>656</v>
      </c>
      <c r="B12" s="10" t="s">
        <v>697</v>
      </c>
      <c r="C12" t="s">
        <v>657</v>
      </c>
      <c r="D12" t="s">
        <v>688</v>
      </c>
      <c r="E12" t="s">
        <v>811</v>
      </c>
      <c r="F12" t="s">
        <v>473</v>
      </c>
    </row>
    <row r="13" spans="1:7">
      <c r="A13" s="10" t="s">
        <v>659</v>
      </c>
      <c r="B13" s="10" t="s">
        <v>698</v>
      </c>
      <c r="C13" t="s">
        <v>660</v>
      </c>
      <c r="D13" t="s">
        <v>689</v>
      </c>
      <c r="E13" t="s">
        <v>811</v>
      </c>
      <c r="F13" t="s">
        <v>473</v>
      </c>
    </row>
    <row r="14" spans="1:7">
      <c r="A14" s="10" t="s">
        <v>666</v>
      </c>
      <c r="B14" s="10" t="s">
        <v>699</v>
      </c>
      <c r="C14" t="s">
        <v>814</v>
      </c>
      <c r="D14" t="s">
        <v>813</v>
      </c>
      <c r="E14" t="s">
        <v>811</v>
      </c>
      <c r="F14" t="str">
        <f t="shared" si="0"/>
        <v xml:space="preserve">with a global research ranking of </v>
      </c>
    </row>
    <row r="15" spans="1:7">
      <c r="A15" s="10" t="s">
        <v>668</v>
      </c>
      <c r="B15" s="10" t="s">
        <v>700</v>
      </c>
      <c r="C15" t="s">
        <v>669</v>
      </c>
      <c r="D15" t="s">
        <v>690</v>
      </c>
      <c r="E15" t="s">
        <v>812</v>
      </c>
      <c r="F15" t="str">
        <f t="shared" si="0"/>
        <v xml:space="preserve">with an index composed of an average of the world governance indicators of </v>
      </c>
    </row>
    <row r="16" spans="1:7">
      <c r="A16" s="10" t="s">
        <v>671</v>
      </c>
      <c r="B16" s="10" t="s">
        <v>701</v>
      </c>
      <c r="C16" t="s">
        <v>672</v>
      </c>
      <c r="D16" t="s">
        <v>762</v>
      </c>
    </row>
    <row r="17" spans="1:2">
      <c r="A17" s="14" t="s">
        <v>679</v>
      </c>
      <c r="B17" s="14"/>
    </row>
    <row r="18" spans="1:2">
      <c r="A18" s="13"/>
      <c r="B18" s="13"/>
    </row>
    <row r="19" spans="1:2">
      <c r="A19" s="13"/>
      <c r="B19" s="13"/>
    </row>
    <row r="20" spans="1:2">
      <c r="A20" s="13"/>
      <c r="B20" s="13"/>
    </row>
    <row r="21" spans="1:2">
      <c r="A21" s="13"/>
      <c r="B21" s="13"/>
    </row>
    <row r="22" spans="1:2">
      <c r="A22" s="13"/>
      <c r="B22" s="13"/>
    </row>
    <row r="23" spans="1:2">
      <c r="A23" s="13"/>
      <c r="B23" s="13"/>
    </row>
    <row r="24" spans="1:2">
      <c r="A24" s="13"/>
      <c r="B24" s="13"/>
    </row>
    <row r="25" spans="1:2">
      <c r="A25" s="13"/>
      <c r="B25" s="13"/>
    </row>
    <row r="26" spans="1:2">
      <c r="A26" s="13"/>
      <c r="B26" s="13"/>
    </row>
    <row r="27" spans="1:2">
      <c r="A27" s="13"/>
      <c r="B27" s="13"/>
    </row>
    <row r="28" spans="1:2">
      <c r="A28" s="13"/>
      <c r="B28" s="13"/>
    </row>
    <row r="29" spans="1:2">
      <c r="A29" s="13"/>
      <c r="B29" s="13"/>
    </row>
    <row r="30" spans="1:2">
      <c r="A30" s="13"/>
      <c r="B30" s="13"/>
    </row>
    <row r="31" spans="1:2">
      <c r="A31" s="13"/>
      <c r="B31" s="13"/>
    </row>
    <row r="32" spans="1:2">
      <c r="A32" s="13"/>
      <c r="B32" s="13"/>
    </row>
    <row r="33" spans="1:2">
      <c r="A33" s="13"/>
      <c r="B33" s="13"/>
    </row>
    <row r="34" spans="1:2">
      <c r="A34" s="13"/>
      <c r="B34" s="13"/>
    </row>
    <row r="35" spans="1:2">
      <c r="A35" s="13"/>
      <c r="B35" s="13"/>
    </row>
    <row r="36" spans="1:2">
      <c r="A36" s="13"/>
      <c r="B36" s="13"/>
    </row>
    <row r="37" spans="1:2">
      <c r="A37" s="13"/>
      <c r="B37" s="13"/>
    </row>
    <row r="38" spans="1:2">
      <c r="A38" s="13"/>
      <c r="B38" s="13"/>
    </row>
    <row r="39" spans="1:2">
      <c r="A39" s="13"/>
      <c r="B39" s="13"/>
    </row>
    <row r="40" spans="1:2">
      <c r="A40" s="13"/>
      <c r="B40" s="13"/>
    </row>
    <row r="41" spans="1:2">
      <c r="A41" s="13"/>
      <c r="B41" s="13"/>
    </row>
    <row r="42" spans="1:2">
      <c r="A42" s="13"/>
      <c r="B42" s="13"/>
    </row>
    <row r="43" spans="1:2">
      <c r="A43" s="13"/>
      <c r="B43" s="13"/>
    </row>
    <row r="44" spans="1:2">
      <c r="A44" s="13"/>
      <c r="B44" s="13"/>
    </row>
    <row r="45" spans="1:2">
      <c r="A45" s="13"/>
      <c r="B45" s="13"/>
    </row>
    <row r="46" spans="1:2">
      <c r="A46" s="13"/>
      <c r="B46" s="13"/>
    </row>
    <row r="47" spans="1:2">
      <c r="A47" s="13"/>
      <c r="B47" s="13"/>
    </row>
    <row r="48" spans="1:2">
      <c r="A48" s="13"/>
      <c r="B48" s="13"/>
    </row>
    <row r="49" spans="1:2">
      <c r="A49" s="13"/>
      <c r="B49" s="13"/>
    </row>
    <row r="50" spans="1:2">
      <c r="A50" s="13"/>
      <c r="B50" s="13"/>
    </row>
    <row r="51" spans="1:2">
      <c r="A51" s="13"/>
      <c r="B51" s="13"/>
    </row>
    <row r="52" spans="1:2">
      <c r="A52" s="13"/>
      <c r="B52" s="13"/>
    </row>
    <row r="53" spans="1:2">
      <c r="A53" s="13"/>
      <c r="B53" s="13"/>
    </row>
    <row r="54" spans="1:2">
      <c r="A54" s="13"/>
      <c r="B54" s="13"/>
    </row>
    <row r="55" spans="1:2">
      <c r="A55" s="13"/>
      <c r="B55" s="13"/>
    </row>
    <row r="56" spans="1:2">
      <c r="A56" s="13"/>
      <c r="B56" s="13"/>
    </row>
    <row r="57" spans="1:2">
      <c r="A57" s="13"/>
      <c r="B57" s="13"/>
    </row>
    <row r="58" spans="1:2">
      <c r="A58" s="13"/>
      <c r="B58" s="13"/>
    </row>
    <row r="59" spans="1:2">
      <c r="A59" s="13"/>
      <c r="B59" s="13"/>
    </row>
    <row r="60" spans="1:2">
      <c r="A60" s="13"/>
      <c r="B60" s="13"/>
    </row>
    <row r="61" spans="1:2">
      <c r="A61" s="13"/>
      <c r="B61" s="13"/>
    </row>
    <row r="62" spans="1:2">
      <c r="A62" s="13"/>
      <c r="B62" s="13"/>
    </row>
    <row r="63" spans="1:2">
      <c r="A63" s="13"/>
      <c r="B63" s="13"/>
    </row>
    <row r="64" spans="1:2">
      <c r="A64" s="13"/>
      <c r="B64" s="13"/>
    </row>
    <row r="65" spans="1:2">
      <c r="A65" s="13"/>
      <c r="B65" s="13"/>
    </row>
    <row r="66" spans="1:2">
      <c r="A66" s="13"/>
      <c r="B66" s="13"/>
    </row>
    <row r="67" spans="1:2">
      <c r="A67" s="13"/>
      <c r="B67" s="13"/>
    </row>
    <row r="68" spans="1:2">
      <c r="A68" s="13"/>
      <c r="B68" s="13"/>
    </row>
    <row r="69" spans="1:2">
      <c r="A69" s="13"/>
      <c r="B69" s="13"/>
    </row>
    <row r="70" spans="1:2">
      <c r="A70" s="13"/>
      <c r="B70" s="13"/>
    </row>
    <row r="71" spans="1:2">
      <c r="A71" s="13"/>
      <c r="B71" s="13"/>
    </row>
    <row r="72" spans="1:2">
      <c r="A72" s="13"/>
      <c r="B72" s="13"/>
    </row>
    <row r="73" spans="1:2">
      <c r="A73" s="13"/>
      <c r="B73" s="13"/>
    </row>
    <row r="74" spans="1:2">
      <c r="A74" s="13"/>
      <c r="B74" s="13"/>
    </row>
    <row r="75" spans="1:2">
      <c r="A75" s="13"/>
      <c r="B75" s="13"/>
    </row>
    <row r="76" spans="1:2">
      <c r="A76" s="13"/>
      <c r="B76" s="13"/>
    </row>
    <row r="77" spans="1:2">
      <c r="A77" s="13"/>
      <c r="B77" s="13"/>
    </row>
    <row r="78" spans="1:2">
      <c r="A78" s="13"/>
      <c r="B78" s="13"/>
    </row>
    <row r="79" spans="1:2">
      <c r="A79" s="13"/>
      <c r="B79" s="13"/>
    </row>
    <row r="80" spans="1:2">
      <c r="A80" s="13"/>
      <c r="B80" s="13"/>
    </row>
    <row r="81" spans="1:2">
      <c r="A81" s="13"/>
      <c r="B81" s="13"/>
    </row>
    <row r="82" spans="1:2">
      <c r="A82" s="13"/>
      <c r="B82" s="13"/>
    </row>
    <row r="83" spans="1:2">
      <c r="A83" s="13"/>
      <c r="B83" s="13"/>
    </row>
    <row r="84" spans="1:2">
      <c r="A84" s="13"/>
      <c r="B84" s="13"/>
    </row>
    <row r="85" spans="1:2">
      <c r="A85" s="13"/>
      <c r="B85" s="13"/>
    </row>
    <row r="86" spans="1:2">
      <c r="A86" s="13"/>
      <c r="B86" s="13"/>
    </row>
    <row r="87" spans="1:2">
      <c r="A87" s="13"/>
      <c r="B87" s="13"/>
    </row>
    <row r="88" spans="1:2">
      <c r="A88" s="13"/>
      <c r="B88" s="13"/>
    </row>
    <row r="89" spans="1:2">
      <c r="A89" s="13"/>
      <c r="B89" s="13"/>
    </row>
    <row r="90" spans="1:2">
      <c r="A90" s="13"/>
      <c r="B90" s="13"/>
    </row>
    <row r="91" spans="1:2">
      <c r="A91" s="13"/>
      <c r="B91" s="13"/>
    </row>
    <row r="92" spans="1:2">
      <c r="A92" s="13"/>
      <c r="B92" s="13"/>
    </row>
    <row r="93" spans="1:2">
      <c r="A93" s="13"/>
      <c r="B93" s="13"/>
    </row>
    <row r="94" spans="1:2">
      <c r="A94" s="13"/>
      <c r="B94" s="13"/>
    </row>
    <row r="95" spans="1:2">
      <c r="A95" s="13"/>
      <c r="B95" s="13"/>
    </row>
    <row r="96" spans="1:2">
      <c r="A96" s="13"/>
      <c r="B96" s="13"/>
    </row>
    <row r="97" spans="1:2">
      <c r="A97" s="13"/>
      <c r="B97" s="13"/>
    </row>
    <row r="98" spans="1:2">
      <c r="A98" s="13"/>
      <c r="B98" s="13"/>
    </row>
    <row r="99" spans="1:2">
      <c r="A99" s="13"/>
      <c r="B99" s="13"/>
    </row>
    <row r="100" spans="1:2">
      <c r="A100" s="13"/>
      <c r="B100" s="13"/>
    </row>
    <row r="101" spans="1:2">
      <c r="A101" s="13"/>
      <c r="B101" s="13"/>
    </row>
    <row r="102" spans="1:2">
      <c r="A102" s="13"/>
      <c r="B102" s="13"/>
    </row>
    <row r="103" spans="1:2">
      <c r="A103" s="13"/>
      <c r="B103" s="13"/>
    </row>
    <row r="104" spans="1:2">
      <c r="A104" s="13"/>
      <c r="B104" s="13"/>
    </row>
    <row r="105" spans="1:2">
      <c r="A105" s="13"/>
      <c r="B105" s="13"/>
    </row>
    <row r="106" spans="1:2">
      <c r="A106" s="13"/>
      <c r="B106" s="13"/>
    </row>
    <row r="107" spans="1:2">
      <c r="A107" s="13"/>
      <c r="B107" s="13"/>
    </row>
    <row r="108" spans="1:2">
      <c r="A108" s="13"/>
      <c r="B108" s="13"/>
    </row>
    <row r="109" spans="1:2">
      <c r="A109" s="13"/>
      <c r="B109" s="13"/>
    </row>
    <row r="110" spans="1:2">
      <c r="A110" s="13"/>
      <c r="B110" s="13"/>
    </row>
    <row r="111" spans="1:2">
      <c r="A111" s="13"/>
      <c r="B111" s="13"/>
    </row>
    <row r="112" spans="1:2">
      <c r="A112" s="13"/>
      <c r="B112" s="13"/>
    </row>
    <row r="113" spans="1:2">
      <c r="A113" s="13"/>
      <c r="B113" s="13"/>
    </row>
    <row r="114" spans="1:2">
      <c r="A114" s="13"/>
      <c r="B114" s="13"/>
    </row>
    <row r="115" spans="1:2">
      <c r="A115" s="13"/>
      <c r="B115" s="13"/>
    </row>
    <row r="116" spans="1:2">
      <c r="A116" s="13"/>
      <c r="B116" s="13"/>
    </row>
    <row r="117" spans="1:2">
      <c r="A117" s="13"/>
      <c r="B117" s="13"/>
    </row>
    <row r="118" spans="1:2">
      <c r="A118" s="13"/>
      <c r="B118" s="13"/>
    </row>
    <row r="119" spans="1:2">
      <c r="A119" s="13"/>
      <c r="B119" s="13"/>
    </row>
    <row r="120" spans="1:2">
      <c r="A120" s="13"/>
      <c r="B120" s="13"/>
    </row>
    <row r="121" spans="1:2">
      <c r="A121" s="13"/>
      <c r="B121" s="13"/>
    </row>
    <row r="122" spans="1:2">
      <c r="A122" s="13"/>
      <c r="B122" s="13"/>
    </row>
    <row r="123" spans="1:2">
      <c r="A123" s="13"/>
      <c r="B123" s="13"/>
    </row>
    <row r="124" spans="1:2">
      <c r="A124" s="13"/>
      <c r="B124" s="13"/>
    </row>
    <row r="125" spans="1:2">
      <c r="A125" s="13"/>
      <c r="B125" s="13"/>
    </row>
    <row r="126" spans="1:2">
      <c r="A126" s="13"/>
      <c r="B126" s="13"/>
    </row>
    <row r="127" spans="1:2">
      <c r="A127" s="13"/>
      <c r="B127" s="13"/>
    </row>
    <row r="128" spans="1:2">
      <c r="A128" s="13"/>
      <c r="B128" s="13"/>
    </row>
    <row r="129" spans="1:2">
      <c r="A129" s="13"/>
      <c r="B129" s="13"/>
    </row>
    <row r="130" spans="1:2">
      <c r="A130" s="13"/>
      <c r="B130" s="13"/>
    </row>
    <row r="131" spans="1:2">
      <c r="A131" s="13"/>
      <c r="B131" s="13"/>
    </row>
    <row r="132" spans="1:2">
      <c r="A132" s="13"/>
      <c r="B132" s="13"/>
    </row>
    <row r="133" spans="1:2">
      <c r="A133" s="13"/>
      <c r="B133" s="13"/>
    </row>
    <row r="134" spans="1:2">
      <c r="A134" s="13"/>
      <c r="B134" s="13"/>
    </row>
    <row r="135" spans="1:2">
      <c r="A135" s="13"/>
      <c r="B135" s="13"/>
    </row>
    <row r="136" spans="1:2">
      <c r="A136" s="13"/>
      <c r="B136" s="13"/>
    </row>
    <row r="137" spans="1:2">
      <c r="A137" s="13"/>
      <c r="B137" s="13"/>
    </row>
    <row r="138" spans="1:2">
      <c r="A138" s="13"/>
      <c r="B138" s="13"/>
    </row>
    <row r="139" spans="1:2">
      <c r="A139" s="13"/>
      <c r="B139" s="13"/>
    </row>
    <row r="140" spans="1:2">
      <c r="A140" s="13"/>
      <c r="B140" s="13"/>
    </row>
    <row r="141" spans="1:2">
      <c r="A141" s="13"/>
      <c r="B141" s="13"/>
    </row>
    <row r="142" spans="1:2">
      <c r="A142" s="13"/>
      <c r="B142" s="13"/>
    </row>
    <row r="143" spans="1:2">
      <c r="A143" s="13"/>
      <c r="B143" s="13"/>
    </row>
    <row r="144" spans="1:2">
      <c r="A144" s="13"/>
      <c r="B144" s="13"/>
    </row>
    <row r="145" spans="1:2">
      <c r="A145" s="13"/>
      <c r="B145" s="13"/>
    </row>
    <row r="146" spans="1:2">
      <c r="A146" s="13"/>
      <c r="B146" s="13"/>
    </row>
    <row r="147" spans="1:2">
      <c r="A147" s="13"/>
      <c r="B147" s="13"/>
    </row>
    <row r="148" spans="1:2">
      <c r="A148" s="13"/>
      <c r="B148" s="13"/>
    </row>
    <row r="149" spans="1:2">
      <c r="A149" s="13"/>
      <c r="B149" s="13"/>
    </row>
    <row r="150" spans="1:2">
      <c r="A150" s="13"/>
      <c r="B150" s="13"/>
    </row>
    <row r="151" spans="1:2">
      <c r="A151" s="13"/>
      <c r="B151" s="13"/>
    </row>
    <row r="152" spans="1:2">
      <c r="A152" s="13"/>
      <c r="B152" s="13"/>
    </row>
    <row r="153" spans="1:2">
      <c r="A153" s="13"/>
      <c r="B153" s="13"/>
    </row>
    <row r="154" spans="1:2">
      <c r="A154" s="13"/>
      <c r="B154" s="13"/>
    </row>
    <row r="155" spans="1:2">
      <c r="A155" s="13"/>
      <c r="B155" s="13"/>
    </row>
  </sheetData>
  <sheetProtection algorithmName="SHA-512" hashValue="ZH1fQnaLDK2aAVPxDJCtz92W8YZPU4l6lW8uBrgMk/4gchEcEilo7jMXaIsFhJVHgl9o8/MCsamdRXLO6X4DNQ==" saltValue="zfbEB8N4e5SF7vufBOSGlQ==" spinCount="100000"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3:K12"/>
  <sheetViews>
    <sheetView topLeftCell="D7" workbookViewId="0">
      <selection activeCell="F9" sqref="F9"/>
    </sheetView>
  </sheetViews>
  <sheetFormatPr baseColWidth="10" defaultColWidth="9.1640625" defaultRowHeight="15"/>
  <cols>
    <col min="1" max="1" width="95.83203125" style="5" customWidth="1"/>
    <col min="2" max="2" width="9"/>
    <col min="3" max="3" width="55" style="5" customWidth="1"/>
    <col min="4" max="4" width="63.33203125" style="5" customWidth="1"/>
    <col min="5" max="5" width="66.1640625" style="5" customWidth="1"/>
    <col min="6" max="6" width="50.1640625" style="5" customWidth="1"/>
    <col min="7" max="7" width="37.6640625" style="5" customWidth="1"/>
    <col min="8" max="8" width="27.6640625" style="5" customWidth="1"/>
    <col min="9" max="9" width="25.33203125" style="5" customWidth="1"/>
    <col min="10" max="10" width="19.33203125" style="5" customWidth="1"/>
    <col min="11" max="11" width="11.6640625" style="5" customWidth="1"/>
    <col min="12" max="16384" width="9.1640625" style="5"/>
  </cols>
  <sheetData>
    <row r="3" spans="1:11" ht="22">
      <c r="A3" s="35" t="str">
        <f>'Country profile'!B4&amp;"'s country profile"</f>
        <v>Lesotho's country profile</v>
      </c>
    </row>
    <row r="4" spans="1:11">
      <c r="A4" s="36"/>
    </row>
    <row r="5" spans="1:11" ht="20">
      <c r="A5" s="37" t="s">
        <v>715</v>
      </c>
      <c r="C5" s="5" t="s">
        <v>1350</v>
      </c>
      <c r="D5" s="5" t="s">
        <v>748</v>
      </c>
      <c r="E5" s="5" t="s">
        <v>781</v>
      </c>
    </row>
    <row r="6" spans="1:11" ht="97.5" customHeight="1">
      <c r="A6" s="5" t="str">
        <f>C6</f>
        <v>Lesotho is rated by the United Nations Development Programme as having low human development and is ranked at 158 out of 187 countries.  Lesotho's most urgent needs, according to the analysis conducted by the Good-Guide.org, are health (world rank 3) followed by social services (world rank 20*).</v>
      </c>
      <c r="C6" s="5" t="str">
        <f>IF(VLOOKUP('Country profile'!B4,CountriesHDIdata,2,TRUE)=0,E6,D6&amp;"  "&amp;E6)</f>
        <v>Lesotho is rated by the United Nations Development Programme as having low human development and is ranked at 158 out of 187 countries.  Lesotho's most urgent needs, according to the analysis conducted by the Good-Guide.org, are health (world rank 3) followed by social services (world rank 20*).</v>
      </c>
      <c r="D6" s="5" t="str">
        <f>'Country profile'!B4&amp;" is rated by the United Nations Development Programme as having "&amp;VLOOKUP('Country profile'!B4,HDI,3,FALSE)&amp;" and is ranked at "&amp;VLOOKUP('Country profile'!B4,HDI,2,FALSE)&amp;" out of 187 countries."</f>
        <v>Lesotho is rated by the United Nations Development Programme as having low human development and is ranked at 158 out of 187 countries.</v>
      </c>
      <c r="E6" s="5" t="str">
        <f>'Country profile'!B4&amp;"'s most urgent needs, according to the analysis conducted by the Good-Guide.org, are "&amp;'Country profile analysis a'!O19&amp;" (world rank "&amp;'Country profile analysis a'!R19&amp;'Country profile analysis a'!T19&amp;") followed by "&amp;'Country profile analysis a'!U19&amp;" (world rank "&amp;'Country profile analysis a'!X19&amp;'Country profile analysis a'!Z19&amp;")."</f>
        <v>Lesotho's most urgent needs, according to the analysis conducted by the Good-Guide.org, are health (world rank 3) followed by social services (world rank 20*).</v>
      </c>
    </row>
    <row r="8" spans="1:11" ht="20">
      <c r="A8" s="37" t="s">
        <v>1393</v>
      </c>
      <c r="D8" s="5" t="s">
        <v>1394</v>
      </c>
      <c r="H8" s="5" t="s">
        <v>753</v>
      </c>
      <c r="I8" s="5" t="b">
        <v>1</v>
      </c>
      <c r="J8" s="5" t="s">
        <v>754</v>
      </c>
      <c r="K8" s="5" t="s">
        <v>774</v>
      </c>
    </row>
    <row r="9" spans="1:11" ht="64">
      <c r="A9" s="5" t="str">
        <f>E9&amp;"  "&amp;F9&amp;"  "&amp;D9</f>
        <v>Lesotho's most urgent human needs are health (world rank 3) followed by social services (world rank 20).  In the area of health, Lesotho has life expectance of 45 years in year 2007, while in the area of social services Lesotho has people living in poverty of 57 percent in year 2003.  Human needs including things such as food security and access to improved drinking water and sanitation facilities along with access to health care, education and employment.</v>
      </c>
      <c r="D9" s="5" t="s">
        <v>1415</v>
      </c>
      <c r="E9" s="5" t="str">
        <f>'Country profile'!B4&amp;"'s most urgent human needs are "&amp;'Country profile analysis a'!AA10&amp;" (world rank "&amp;'Country profile analysis a'!AD10&amp;'Country profile analysis a'!AF10&amp;") followed by "&amp;'Country profile analysis a'!AN10&amp;" (world rank "&amp;'Country profile analysis a'!AQ10&amp;'Country profile analysis a'!AS10&amp;")."</f>
        <v>Lesotho's most urgent human needs are health (world rank 3) followed by social services (world rank 20).</v>
      </c>
      <c r="F9" s="5" t="str">
        <f>"In the area of "&amp;'Country profile analysis a'!AA10&amp;", "&amp;'Country profile'!B4&amp;" has "&amp;'Country profile analysis a'!AG10&amp;", while in the area of "&amp;'Country profile analysis a'!AN10&amp;" "&amp;'Country profile'!B4&amp;" has "&amp;'Country profile analysis a'!AT10&amp;"."</f>
        <v>In the area of health, Lesotho has life expectance of 45 years in year 2007, while in the area of social services Lesotho has people living in poverty of 57 percent in year 2003.</v>
      </c>
      <c r="H9" s="5" t="str">
        <f>IF('Country profile analysis a'!BC10&gt;0,'Country autotext a'!I9,'Country autotext a'!J9)</f>
        <v>Lesotho has data for health, education, water supply and sanitation, energy, employment and training and .</v>
      </c>
      <c r="I9" s="5" t="str">
        <f>'Country profile'!B4&amp;" has data for "&amp;'Country profile analysis a'!BB3&amp;'Country profile analysis a'!BB4&amp;'Country profile analysis a'!BB5&amp;'Country profile analysis a'!BB7&amp;'Country profile analysis a'!BB8&amp;'Country profile analysis a'!BB9&amp;"."</f>
        <v>Lesotho has data for health, education, water supply and sanitation, energy, employment and training and .</v>
      </c>
      <c r="J9" s="5" t="str">
        <f>'Country profile'!B4&amp;" lacks measured data but data has been estimated (i.e. Imputed) for "&amp;'Country profile analysis a'!BE3&amp;'Country profile analysis a'!BE4&amp;'Country profile analysis a'!BE5&amp;'Country profile analysis a'!BE7&amp;'Country profile analysis a'!BE8&amp;'Country profile analysis a'!BE9&amp;"."</f>
        <v>Lesotho lacks measured data but data has been estimated (i.e. Imputed) for social services.</v>
      </c>
    </row>
    <row r="11" spans="1:11" ht="20">
      <c r="A11" s="37" t="s">
        <v>1392</v>
      </c>
      <c r="D11" s="5" t="s">
        <v>1395</v>
      </c>
    </row>
    <row r="12" spans="1:11" ht="48">
      <c r="A12" s="5" t="str">
        <f>D12&amp;"  "&amp;E12</f>
        <v>Information, institutions and opportunity are important prerequisites for development and ultimately human well-being.  Lesotho's most urgent needs when it comes to development are research (world rank 36) followed by economic development (world rank 38).</v>
      </c>
      <c r="D12" s="5" t="s">
        <v>1416</v>
      </c>
      <c r="E12" s="150" t="str">
        <f>'Country profile'!B4&amp;"'s most urgent needs when it comes to development are "&amp;'Country profile analysis a'!AA19&amp;" (world rank "&amp;'Country profile analysis a'!AD19&amp;'Country profile analysis a'!AF19&amp;") followed by "&amp;'Country profile analysis a'!AN19&amp;" (world rank "&amp;'Country profile analysis a'!AQ19&amp;'Country profile analysis a'!AS19&amp;")."</f>
        <v>Lesotho's most urgent needs when it comes to development are research (world rank 36) followed by economic development (world rank 38).</v>
      </c>
    </row>
  </sheetData>
  <sheetProtection algorithmName="SHA-512" hashValue="Zv3iif5hzS33zmIaLoRF2Wt6QWKaOe1DLzz0ORC4IzeaDcDKQeOFPHMveMVWcp73mzSloV+JfURD8IrMChjz1Q==" saltValue="dmqf+KJZfE0XhjrO2UTmfw==" spinCount="100000" sheet="1" objects="1" scenario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I66"/>
  <sheetViews>
    <sheetView workbookViewId="0">
      <selection activeCell="A18" sqref="A18"/>
    </sheetView>
  </sheetViews>
  <sheetFormatPr baseColWidth="10" defaultColWidth="8.83203125" defaultRowHeight="15"/>
  <cols>
    <col min="2" max="2" width="27.33203125" bestFit="1" customWidth="1"/>
    <col min="3" max="3" width="28.33203125" bestFit="1" customWidth="1"/>
    <col min="4" max="4" width="26.1640625" customWidth="1"/>
    <col min="5" max="5" width="26" bestFit="1" customWidth="1"/>
    <col min="6" max="6" width="14.33203125" bestFit="1" customWidth="1"/>
    <col min="7" max="7" width="13.6640625" bestFit="1" customWidth="1"/>
    <col min="8" max="8" width="14.33203125" bestFit="1" customWidth="1"/>
    <col min="9" max="9" width="19.6640625" bestFit="1" customWidth="1"/>
    <col min="10" max="10" width="28.83203125" customWidth="1"/>
    <col min="11" max="11" width="18.83203125" customWidth="1"/>
    <col min="12" max="12" width="69.33203125" customWidth="1"/>
    <col min="13" max="13" width="12.83203125" bestFit="1" customWidth="1"/>
    <col min="14" max="14" width="11.83203125" bestFit="1" customWidth="1"/>
    <col min="15" max="15" width="23.83203125" bestFit="1" customWidth="1"/>
    <col min="16" max="17" width="23.83203125" customWidth="1"/>
    <col min="18" max="18" width="13.33203125" bestFit="1" customWidth="1"/>
    <col min="19" max="19" width="13.33203125" customWidth="1"/>
    <col min="20" max="20" width="23.83203125" customWidth="1"/>
    <col min="21" max="21" width="26.6640625" bestFit="1" customWidth="1"/>
    <col min="22" max="26" width="26.6640625" customWidth="1"/>
    <col min="27" max="27" width="23.83203125" bestFit="1" customWidth="1"/>
    <col min="28" max="31" width="23.83203125" customWidth="1"/>
    <col min="32" max="32" width="29.33203125" bestFit="1" customWidth="1"/>
    <col min="33" max="33" width="22.33203125" bestFit="1" customWidth="1"/>
    <col min="34" max="35" width="10.83203125" customWidth="1"/>
    <col min="36" max="36" width="13.1640625" customWidth="1"/>
    <col min="37" max="37" width="54.1640625" bestFit="1" customWidth="1"/>
    <col min="38" max="38" width="13.1640625" customWidth="1"/>
    <col min="39" max="39" width="94" bestFit="1" customWidth="1"/>
    <col min="40" max="40" width="24" bestFit="1" customWidth="1"/>
    <col min="41" max="45" width="24" customWidth="1"/>
    <col min="46" max="46" width="60.6640625" bestFit="1" customWidth="1"/>
    <col min="47" max="51" width="24" customWidth="1"/>
    <col min="52" max="52" width="42.83203125" customWidth="1"/>
    <col min="53" max="53" width="16.1640625" bestFit="1" customWidth="1"/>
    <col min="54" max="54" width="27" bestFit="1" customWidth="1"/>
    <col min="55" max="55" width="24.6640625" bestFit="1" customWidth="1"/>
    <col min="57" max="57" width="24.6640625" bestFit="1" customWidth="1"/>
    <col min="63" max="63" width="12.1640625" bestFit="1" customWidth="1"/>
  </cols>
  <sheetData>
    <row r="1" spans="1:61">
      <c r="B1">
        <v>1</v>
      </c>
      <c r="C1">
        <v>2</v>
      </c>
      <c r="D1">
        <v>3</v>
      </c>
      <c r="E1">
        <v>4</v>
      </c>
      <c r="F1">
        <v>5</v>
      </c>
      <c r="G1">
        <v>6</v>
      </c>
      <c r="H1">
        <v>7</v>
      </c>
      <c r="I1">
        <v>8</v>
      </c>
      <c r="J1">
        <v>9</v>
      </c>
      <c r="K1">
        <v>10</v>
      </c>
      <c r="L1">
        <v>11</v>
      </c>
    </row>
    <row r="2" spans="1:61">
      <c r="C2" s="16" t="s">
        <v>765</v>
      </c>
      <c r="D2" s="16" t="s">
        <v>764</v>
      </c>
      <c r="E2" s="16" t="s">
        <v>763</v>
      </c>
      <c r="F2" s="16" t="s">
        <v>4</v>
      </c>
      <c r="G2" s="16" t="s">
        <v>704</v>
      </c>
      <c r="H2" s="16" t="s">
        <v>674</v>
      </c>
      <c r="I2" s="16" t="s">
        <v>794</v>
      </c>
      <c r="J2" s="16" t="s">
        <v>755</v>
      </c>
      <c r="K2" s="16" t="s">
        <v>785</v>
      </c>
      <c r="L2" s="16" t="s">
        <v>768</v>
      </c>
      <c r="M2" s="39" t="s">
        <v>766</v>
      </c>
      <c r="N2" s="39" t="s">
        <v>767</v>
      </c>
      <c r="O2" s="190" t="s">
        <v>778</v>
      </c>
      <c r="P2" s="39" t="s">
        <v>1403</v>
      </c>
      <c r="Q2" s="39" t="s">
        <v>1402</v>
      </c>
      <c r="R2" s="190" t="s">
        <v>782</v>
      </c>
      <c r="S2" s="39"/>
      <c r="T2" s="39" t="s">
        <v>779</v>
      </c>
      <c r="U2" s="190" t="s">
        <v>780</v>
      </c>
      <c r="V2" s="39" t="s">
        <v>1403</v>
      </c>
      <c r="W2" s="39" t="s">
        <v>1402</v>
      </c>
      <c r="X2" s="39" t="s">
        <v>782</v>
      </c>
      <c r="Y2" s="39"/>
      <c r="Z2" s="39" t="s">
        <v>779</v>
      </c>
      <c r="AA2" s="190" t="s">
        <v>776</v>
      </c>
      <c r="AB2" s="39"/>
      <c r="AC2" s="39"/>
      <c r="AD2" s="190" t="s">
        <v>782</v>
      </c>
      <c r="AE2" s="39"/>
      <c r="AF2" s="39" t="s">
        <v>779</v>
      </c>
      <c r="AG2" s="190" t="s">
        <v>797</v>
      </c>
      <c r="AH2" s="42" t="s">
        <v>798</v>
      </c>
      <c r="AI2" s="42" t="s">
        <v>795</v>
      </c>
      <c r="AJ2" s="42" t="s">
        <v>796</v>
      </c>
      <c r="AK2" s="42"/>
      <c r="AL2" s="39"/>
      <c r="AM2" s="39"/>
      <c r="AN2" s="39" t="s">
        <v>777</v>
      </c>
      <c r="AO2" s="39"/>
      <c r="AP2" s="39"/>
      <c r="AQ2" s="39" t="s">
        <v>782</v>
      </c>
      <c r="AR2" s="39"/>
      <c r="AS2" s="39" t="s">
        <v>779</v>
      </c>
      <c r="AT2" s="39" t="s">
        <v>799</v>
      </c>
      <c r="AU2" s="39" t="s">
        <v>800</v>
      </c>
      <c r="AV2" s="39" t="s">
        <v>801</v>
      </c>
      <c r="AW2" s="39" t="s">
        <v>802</v>
      </c>
      <c r="AX2" s="39"/>
      <c r="AY2" s="39"/>
      <c r="AZ2" s="39"/>
      <c r="BA2" s="39" t="s">
        <v>775</v>
      </c>
      <c r="BB2" s="39" t="s">
        <v>751</v>
      </c>
      <c r="BC2" s="39"/>
      <c r="BD2" s="39"/>
      <c r="BE2" s="39" t="s">
        <v>749</v>
      </c>
      <c r="BF2" s="39"/>
      <c r="BG2" s="39"/>
      <c r="BI2" t="s">
        <v>1346</v>
      </c>
    </row>
    <row r="3" spans="1:61">
      <c r="A3">
        <v>0.1</v>
      </c>
      <c r="B3">
        <f>RANK(BI3,BI$3:BI$9,1)</f>
        <v>1</v>
      </c>
      <c r="C3" t="s">
        <v>757</v>
      </c>
      <c r="D3" s="10" t="s">
        <v>215</v>
      </c>
      <c r="E3" t="s">
        <v>678</v>
      </c>
      <c r="F3" t="str">
        <f>VLOOKUP('Country profile'!$B$4&amp;", "&amp;D3,Data,10,FALSE)</f>
        <v>m</v>
      </c>
      <c r="G3">
        <f>VLOOKUP('Country profile'!$B$4&amp;", "&amp;D3,Data,9,FALSE)</f>
        <v>2007</v>
      </c>
      <c r="H3">
        <f>VLOOKUP('Country profile'!$B$4&amp;", "&amp;D3,Data,8,FALSE)</f>
        <v>45</v>
      </c>
      <c r="I3">
        <f>VLOOKUP('Country profile'!$B$4&amp;", "&amp;D3,Data,6,FALSE)</f>
        <v>3</v>
      </c>
      <c r="J3" t="s">
        <v>756</v>
      </c>
      <c r="K3" t="s">
        <v>788</v>
      </c>
      <c r="L3" t="s">
        <v>769</v>
      </c>
      <c r="M3">
        <f t="shared" ref="M3:M9" si="0">RANK(I3,I$3:I$18,1)</f>
        <v>1</v>
      </c>
      <c r="N3">
        <f>RANK(I3,I$3:I$9,1)</f>
        <v>1</v>
      </c>
      <c r="O3" s="191" t="str">
        <f t="shared" ref="O3:O9" si="1">IF(M3=1,E3,"")</f>
        <v>health</v>
      </c>
      <c r="P3">
        <f>IF(O3="",0,1)</f>
        <v>1</v>
      </c>
      <c r="Q3" t="str">
        <f>IF(O3="","",IF(P3=$P$20,O3,IF($P$20-P3=1,O3&amp;" and ",O3&amp;", ")))</f>
        <v>health</v>
      </c>
      <c r="R3" s="191">
        <f t="shared" ref="R3:R9" si="2">IF(M3=1,I3,"")</f>
        <v>3</v>
      </c>
      <c r="S3">
        <f>IF(R3="","",R3)</f>
        <v>3</v>
      </c>
      <c r="T3" t="str">
        <f t="shared" ref="T3:T5" si="3">IF(M3=1,IF(F3="i","*",""),"")</f>
        <v/>
      </c>
      <c r="U3" s="191" t="str">
        <f>IF(M$24=1,IF(M3=2,E3,""),IF(M$24=2,IF(M3=3,E3,""),IF(M$24=3,,IF(M3=4,E3,""))))</f>
        <v/>
      </c>
      <c r="V3">
        <f>IF(U3="",0,1)</f>
        <v>0</v>
      </c>
      <c r="W3" t="str">
        <f>IF(U3="","",IF(V3=V$20,U3,IF(V$20-V3=1,U3&amp;" and ",U3&amp;", ")))</f>
        <v/>
      </c>
      <c r="X3" t="str">
        <f>IF(U3="","",I3)</f>
        <v/>
      </c>
      <c r="Y3" t="str">
        <f>IF(X3="","",X3)</f>
        <v/>
      </c>
      <c r="Z3" t="str">
        <f t="shared" ref="Z3:Z5" si="4">IF(M3=2,IF(F3="i","*",""),"")</f>
        <v/>
      </c>
      <c r="AA3" s="191" t="str">
        <f t="shared" ref="AA3:AA9" si="5">IF(N3=1,E3,"")</f>
        <v>health</v>
      </c>
      <c r="AB3">
        <f>IF(AA3="",0,1)</f>
        <v>1</v>
      </c>
      <c r="AC3" t="str">
        <f>IF(AA3="","",IF(AB3=AB$10,AA3,IF(AB$10-AB3=1,AA3&amp;" and ",AA3&amp;", ")))</f>
        <v>health</v>
      </c>
      <c r="AD3" s="191">
        <f t="shared" ref="AD3:AD9" si="6">IF(N3=1,I3,"")</f>
        <v>3</v>
      </c>
      <c r="AE3">
        <f>IF(AD3="","",AD3)</f>
        <v>3</v>
      </c>
      <c r="AF3" t="str">
        <f t="shared" ref="AF3:AF5" si="7">IF(N3=1,IF(F3="i","*",""),"")</f>
        <v/>
      </c>
      <c r="AG3" s="191" t="str">
        <f t="shared" ref="AG3:AG18" si="8">IF(N3=1,J3,"")</f>
        <v>life expectance</v>
      </c>
      <c r="AH3">
        <f t="shared" ref="AH3:AH9" si="9">IF(N3=1,H3,"")</f>
        <v>45</v>
      </c>
      <c r="AI3" t="str">
        <f>IF(N3=1,IF(K3="","",K3),"")</f>
        <v>years</v>
      </c>
      <c r="AJ3">
        <f>IF(N3=1,G3,"")</f>
        <v>2007</v>
      </c>
      <c r="AK3" t="str">
        <f t="shared" ref="AK3:AK9" si="10">IF(AG3="","",AG3&amp;" of "&amp;AH3&amp;" "&amp;AI3&amp;" in year "&amp;AJ3)</f>
        <v>life expectance of 45 years in year 2007</v>
      </c>
      <c r="AL3">
        <f>IF(AK3="",0,1)</f>
        <v>1</v>
      </c>
      <c r="AM3" t="str">
        <f>IF(AK3="","",IF(AL3=AL$10,AK3,IF(AL$10-AL3=1,AK3&amp;" and ",AK3&amp;", ")))</f>
        <v>life expectance of 45 years in year 2007</v>
      </c>
      <c r="AN3" t="str">
        <f t="shared" ref="AN3:AN9" si="11">IF(AL$10=1,IF(N3=2,E3,""),IF(AL$10=2,IF(N3=3,E3,""),IF(AL$10=3,IF(N3=4,E3,""))))</f>
        <v/>
      </c>
      <c r="AO3">
        <f>IF(AN3="",0,1)</f>
        <v>0</v>
      </c>
      <c r="AP3" t="str">
        <f>IF(AN3="","",IF(AO3=AO$10,AN3,IF(AO$10-AO3=1,AN3&amp;" and ",AN3&amp;", ")))</f>
        <v/>
      </c>
      <c r="AQ3" t="str">
        <f t="shared" ref="AQ3:AQ9" si="12">IF(AN3="","",I3)</f>
        <v/>
      </c>
      <c r="AR3" t="str">
        <f>IF(AQ3="","",AQ3)</f>
        <v/>
      </c>
      <c r="AS3" t="str">
        <f t="shared" ref="AS3:AS9" si="13">IF(AP3="","",IF(F3="i","*",""))</f>
        <v/>
      </c>
      <c r="AT3" t="str">
        <f t="shared" ref="AT3:AT9" si="14">IF(AP3="","",J3)</f>
        <v/>
      </c>
      <c r="AU3" t="str">
        <f t="shared" ref="AU3:AU9" si="15">IF(AP3="","",H3)</f>
        <v/>
      </c>
      <c r="AV3" t="str">
        <f>IF(AT3="","",IF(K3="","",K3))</f>
        <v/>
      </c>
      <c r="AW3" t="str">
        <f t="shared" ref="AW3:AW9" si="16">IF(AT3="","",G3)</f>
        <v/>
      </c>
      <c r="AX3" t="str">
        <f>IF(AT3="","",AT3&amp;" of "&amp;AU3&amp;" "&amp;AV3&amp;" in year "&amp;AW3)</f>
        <v/>
      </c>
      <c r="AY3">
        <f>IF(AW3="",0,1)</f>
        <v>0</v>
      </c>
      <c r="AZ3" t="str">
        <f t="shared" ref="AZ3:AZ9" si="17">IF(AX3="","",IF(AY3=AY$10,AX3,IF(AY$10-AY3=1,AX3&amp;" and ",AX3&amp;", ")))</f>
        <v/>
      </c>
      <c r="BA3" t="str">
        <f t="shared" ref="BA3:BA9" si="18">IF(N3=MAX(N$3:N$9),E3,"")</f>
        <v/>
      </c>
      <c r="BB3" t="str">
        <f>IF(F3="m",E3&amp;IF(BD3=BC$10,"",IF(BD3=(BC$10-1)," and ",", ")),"")</f>
        <v xml:space="preserve">health, </v>
      </c>
      <c r="BC3">
        <f>IF(F3="m",1,"")</f>
        <v>1</v>
      </c>
      <c r="BD3">
        <f>IF(BC3="",0,1)</f>
        <v>1</v>
      </c>
      <c r="BE3" t="str">
        <f>IF(F3="i",E3&amp;IF(BG3=$BF$10,"",IF(BG3=(BF$10-1)," and ",", ")),"")</f>
        <v/>
      </c>
      <c r="BF3" t="str">
        <f>IF(F3="i",1,"")</f>
        <v/>
      </c>
      <c r="BG3">
        <f>IF(BF3="",0,1)</f>
        <v>0</v>
      </c>
      <c r="BI3">
        <f t="shared" ref="BI3:BI9" si="19">N3+A3</f>
        <v>1.1000000000000001</v>
      </c>
    </row>
    <row r="4" spans="1:61">
      <c r="A4">
        <v>0.03</v>
      </c>
      <c r="B4">
        <f t="shared" ref="B4:B9" si="20">RANK(BI4,BI$3:BI$9,1)</f>
        <v>7</v>
      </c>
      <c r="C4" t="s">
        <v>757</v>
      </c>
      <c r="D4" s="10" t="s">
        <v>216</v>
      </c>
      <c r="E4" t="s">
        <v>692</v>
      </c>
      <c r="F4" t="str">
        <f>VLOOKUP('Country profile'!$B$4&amp;", "&amp;D4,Data,10,FALSE)</f>
        <v>m</v>
      </c>
      <c r="G4">
        <f>VLOOKUP('Country profile'!$B$4&amp;", "&amp;D4,Data,9,FALSE)</f>
        <v>2010</v>
      </c>
      <c r="H4">
        <f>VLOOKUP('Country profile'!$B$4&amp;", "&amp;D4,Data,8,FALSE)</f>
        <v>6</v>
      </c>
      <c r="I4">
        <f>VLOOKUP('Country profile'!$B$4&amp;", "&amp;D4,Data,6,FALSE)</f>
        <v>52</v>
      </c>
      <c r="J4" t="s">
        <v>692</v>
      </c>
      <c r="K4" t="s">
        <v>791</v>
      </c>
      <c r="L4" t="s">
        <v>769</v>
      </c>
      <c r="M4">
        <f t="shared" si="0"/>
        <v>10</v>
      </c>
      <c r="N4">
        <f>RANK(I4,I$3:I$9,1)</f>
        <v>7</v>
      </c>
      <c r="O4" s="191" t="str">
        <f t="shared" si="1"/>
        <v/>
      </c>
      <c r="P4">
        <f>IF(O4="",P3,P3+1)</f>
        <v>1</v>
      </c>
      <c r="Q4" t="str">
        <f t="shared" ref="Q4:Q18" si="21">IF(O4="","",IF(P4=$P$20,O4,IF($P$20-P4=1,O4&amp;" and ",O4&amp;", ")))</f>
        <v/>
      </c>
      <c r="R4" s="191" t="str">
        <f t="shared" si="2"/>
        <v/>
      </c>
      <c r="S4">
        <f>IF(R4="",S3,R4)</f>
        <v>3</v>
      </c>
      <c r="T4" t="str">
        <f t="shared" si="3"/>
        <v/>
      </c>
      <c r="U4" s="191" t="str">
        <f t="shared" ref="U4:U18" si="22">IF(M$24=1,IF(M4=2,E4,""),IF(M$24=2,IF(M4=3,E4,""),IF(M$24=3,,IF(M4=4,E4,""))))</f>
        <v/>
      </c>
      <c r="V4">
        <f>IF(U4="",V3,V3+1)</f>
        <v>0</v>
      </c>
      <c r="W4" t="str">
        <f t="shared" ref="W4:W18" si="23">IF(U4="","",IF(V4=V$20,U4,IF(V$20-V4=1,U4&amp;" and ",U4&amp;", ")))</f>
        <v/>
      </c>
      <c r="X4" t="str">
        <f t="shared" ref="X4:X18" si="24">IF(U4="","",I4)</f>
        <v/>
      </c>
      <c r="Y4" t="str">
        <f>IF(X4="",Y3,X4)</f>
        <v/>
      </c>
      <c r="Z4" t="str">
        <f t="shared" si="4"/>
        <v/>
      </c>
      <c r="AA4" s="191" t="str">
        <f t="shared" si="5"/>
        <v/>
      </c>
      <c r="AB4">
        <f>IF(AA4="",AB3,AB3+1)</f>
        <v>1</v>
      </c>
      <c r="AC4" t="str">
        <f t="shared" ref="AC4:AC9" si="25">IF(AA4="","",IF(AB4=AB$10,AA4,IF(AB$10-AB4=1,AA4&amp;" and ",AA4&amp;", ")))</f>
        <v/>
      </c>
      <c r="AD4" s="191" t="str">
        <f t="shared" si="6"/>
        <v/>
      </c>
      <c r="AE4">
        <f>IF(AD4="",AE3,AD4)</f>
        <v>3</v>
      </c>
      <c r="AF4" t="str">
        <f t="shared" si="7"/>
        <v/>
      </c>
      <c r="AG4" s="191" t="str">
        <f t="shared" si="8"/>
        <v/>
      </c>
      <c r="AH4" t="str">
        <f t="shared" si="9"/>
        <v/>
      </c>
      <c r="AI4" t="str">
        <f t="shared" ref="AI4:AI18" si="26">IF(N4=1,IF(K4="","",K4),"")</f>
        <v/>
      </c>
      <c r="AJ4" t="str">
        <f>IF(N4=1,G4,"")</f>
        <v/>
      </c>
      <c r="AK4" t="str">
        <f t="shared" si="10"/>
        <v/>
      </c>
      <c r="AL4">
        <f>IF(AK4="",AL3,AL3+1)</f>
        <v>1</v>
      </c>
      <c r="AM4" t="str">
        <f t="shared" ref="AM4:AM9" si="27">IF(AK4="","",IF(AL4=AL$10,AK4,IF(AL$10-AL4=1,AK4&amp;" and ",AK4&amp;", ")))</f>
        <v/>
      </c>
      <c r="AN4" t="str">
        <f t="shared" si="11"/>
        <v/>
      </c>
      <c r="AO4">
        <f>IF(AN4="",AO3,AO3+1)</f>
        <v>0</v>
      </c>
      <c r="AP4" t="str">
        <f t="shared" ref="AP4:AP9" si="28">IF(AN4="","",IF(AO4=AO$10,AN4,IF(AO$10-AO4=1,AN4&amp;" and ",AN4&amp;", ")))</f>
        <v/>
      </c>
      <c r="AQ4" t="str">
        <f t="shared" si="12"/>
        <v/>
      </c>
      <c r="AR4" t="str">
        <f>IF(AQ4="",AR3,AQ4)</f>
        <v/>
      </c>
      <c r="AS4" t="str">
        <f t="shared" si="13"/>
        <v/>
      </c>
      <c r="AT4" t="str">
        <f t="shared" si="14"/>
        <v/>
      </c>
      <c r="AU4" t="str">
        <f t="shared" si="15"/>
        <v/>
      </c>
      <c r="AV4" t="str">
        <f t="shared" ref="AV4:AV9" si="29">IF(AT4="","",IF(K4="","",K4))</f>
        <v/>
      </c>
      <c r="AW4" t="str">
        <f t="shared" si="16"/>
        <v/>
      </c>
      <c r="AX4" t="str">
        <f t="shared" ref="AX4:AX9" si="30">IF(AT4="","",AT4&amp;" of "&amp;AU4&amp;" "&amp;AV4&amp;" in year "&amp;AW4)</f>
        <v/>
      </c>
      <c r="AY4">
        <f>IF(AW4="",AY3,AY3+1)</f>
        <v>0</v>
      </c>
      <c r="AZ4" t="str">
        <f t="shared" si="17"/>
        <v/>
      </c>
      <c r="BA4" t="str">
        <f t="shared" si="18"/>
        <v>education</v>
      </c>
      <c r="BB4" t="str">
        <f>IF(F4="m",E4&amp;IF(BD4=BC$10,"",IF(BD4=(BC$10-1)," and ",", ")),"")</f>
        <v xml:space="preserve">education, </v>
      </c>
      <c r="BC4">
        <f>IF(F4="m",1,"")</f>
        <v>1</v>
      </c>
      <c r="BD4">
        <f>IF(BC4=1,BD3+BC4,BD3)</f>
        <v>2</v>
      </c>
      <c r="BE4" t="str">
        <f>IF(F4="i",E4&amp;IF(BG4=$BF$10,"",IF(BG4=(BF$10-1)," and ",", ")),"")</f>
        <v/>
      </c>
      <c r="BF4" t="str">
        <f>IF(F4="i",1,"")</f>
        <v/>
      </c>
      <c r="BG4">
        <f>IF(BF4=1,BG3+BF4,BG3)</f>
        <v>0</v>
      </c>
      <c r="BI4">
        <f t="shared" si="19"/>
        <v>7.03</v>
      </c>
    </row>
    <row r="5" spans="1:61">
      <c r="A5">
        <v>0.15</v>
      </c>
      <c r="B5">
        <f t="shared" si="20"/>
        <v>4</v>
      </c>
      <c r="C5" t="s">
        <v>757</v>
      </c>
      <c r="D5" s="10" t="s">
        <v>639</v>
      </c>
      <c r="E5" t="s">
        <v>693</v>
      </c>
      <c r="F5" t="str">
        <f>VLOOKUP('Country profile'!$B$4&amp;", "&amp;D5,Data,10,FALSE)</f>
        <v>m</v>
      </c>
      <c r="G5">
        <f>VLOOKUP('Country profile'!$B$4&amp;", "&amp;D5,Data,9,FALSE)</f>
        <v>2010</v>
      </c>
      <c r="H5">
        <f>VLOOKUP('Country profile'!$B$4&amp;", "&amp;D5,Data,8,FALSE)</f>
        <v>52</v>
      </c>
      <c r="I5">
        <f>VLOOKUP('Country profile'!$B$4&amp;", "&amp;D5,Data,6,FALSE)</f>
        <v>29</v>
      </c>
      <c r="J5" t="s">
        <v>792</v>
      </c>
      <c r="K5" t="s">
        <v>803</v>
      </c>
      <c r="L5" t="s">
        <v>770</v>
      </c>
      <c r="M5">
        <f t="shared" si="0"/>
        <v>3</v>
      </c>
      <c r="N5">
        <f t="shared" ref="N5:N8" si="31">RANK(I5,I$3:I$9,1)</f>
        <v>3</v>
      </c>
      <c r="O5" s="191" t="str">
        <f t="shared" si="1"/>
        <v/>
      </c>
      <c r="P5">
        <f t="shared" ref="P5:P8" si="32">IF(O5="",P4,P4+1)</f>
        <v>1</v>
      </c>
      <c r="Q5" t="str">
        <f t="shared" si="21"/>
        <v/>
      </c>
      <c r="R5" s="191" t="str">
        <f t="shared" si="2"/>
        <v/>
      </c>
      <c r="S5">
        <f t="shared" ref="S5:S8" si="33">IF(R5="",S4,R5)</f>
        <v>3</v>
      </c>
      <c r="T5" t="str">
        <f t="shared" si="3"/>
        <v/>
      </c>
      <c r="U5" s="191" t="str">
        <f t="shared" si="22"/>
        <v/>
      </c>
      <c r="V5">
        <f t="shared" ref="V5:V8" si="34">IF(U5="",V4,V4+1)</f>
        <v>0</v>
      </c>
      <c r="W5" t="str">
        <f t="shared" si="23"/>
        <v/>
      </c>
      <c r="X5" t="str">
        <f t="shared" si="24"/>
        <v/>
      </c>
      <c r="Y5" t="str">
        <f t="shared" ref="Y5:Y8" si="35">IF(X5="",Y4,X5)</f>
        <v/>
      </c>
      <c r="Z5" t="str">
        <f t="shared" si="4"/>
        <v/>
      </c>
      <c r="AA5" s="191" t="str">
        <f t="shared" si="5"/>
        <v/>
      </c>
      <c r="AB5">
        <f t="shared" ref="AB5:AB8" si="36">IF(AA5="",AB4,AB4+1)</f>
        <v>1</v>
      </c>
      <c r="AC5" t="str">
        <f t="shared" si="25"/>
        <v/>
      </c>
      <c r="AD5" s="191" t="str">
        <f t="shared" si="6"/>
        <v/>
      </c>
      <c r="AE5">
        <f t="shared" ref="AE5:AE8" si="37">IF(AD5="",AE4,AD5)</f>
        <v>3</v>
      </c>
      <c r="AF5" t="str">
        <f t="shared" si="7"/>
        <v/>
      </c>
      <c r="AG5" s="191" t="str">
        <f t="shared" si="8"/>
        <v/>
      </c>
      <c r="AH5" t="str">
        <f t="shared" si="9"/>
        <v/>
      </c>
      <c r="AI5" t="str">
        <f t="shared" si="26"/>
        <v/>
      </c>
      <c r="AJ5" t="str">
        <f>IF(N5=1,G5,"")</f>
        <v/>
      </c>
      <c r="AK5" t="str">
        <f t="shared" si="10"/>
        <v/>
      </c>
      <c r="AL5">
        <f t="shared" ref="AL5:AL8" si="38">IF(AK5="",AL4,AL4+1)</f>
        <v>1</v>
      </c>
      <c r="AM5" t="str">
        <f t="shared" si="27"/>
        <v/>
      </c>
      <c r="AN5" t="str">
        <f t="shared" si="11"/>
        <v/>
      </c>
      <c r="AO5">
        <f t="shared" ref="AO5:AO8" si="39">IF(AN5="",AO4,AO4+1)</f>
        <v>0</v>
      </c>
      <c r="AP5" t="str">
        <f t="shared" si="28"/>
        <v/>
      </c>
      <c r="AQ5" t="str">
        <f t="shared" si="12"/>
        <v/>
      </c>
      <c r="AR5" t="str">
        <f t="shared" ref="AR5:AR8" si="40">IF(AQ5="",AR4,AQ5)</f>
        <v/>
      </c>
      <c r="AS5" t="str">
        <f t="shared" si="13"/>
        <v/>
      </c>
      <c r="AT5" t="str">
        <f t="shared" si="14"/>
        <v/>
      </c>
      <c r="AU5" t="str">
        <f t="shared" si="15"/>
        <v/>
      </c>
      <c r="AV5" t="str">
        <f t="shared" si="29"/>
        <v/>
      </c>
      <c r="AW5" t="str">
        <f t="shared" si="16"/>
        <v/>
      </c>
      <c r="AX5" t="str">
        <f t="shared" si="30"/>
        <v/>
      </c>
      <c r="AY5">
        <f t="shared" ref="AY5:AY8" si="41">IF(AW5="",AY4,AY4+1)</f>
        <v>0</v>
      </c>
      <c r="AZ5" t="str">
        <f t="shared" si="17"/>
        <v/>
      </c>
      <c r="BA5" t="str">
        <f t="shared" si="18"/>
        <v/>
      </c>
      <c r="BB5" t="str">
        <f>IF(F5="m",E5&amp;IF(BD5=BC$10,"",IF(BD5=(BC$10-1)," and ",", ")),"")</f>
        <v xml:space="preserve">water supply and sanitation, </v>
      </c>
      <c r="BC5">
        <f>IF(F5="m",1,"")</f>
        <v>1</v>
      </c>
      <c r="BD5">
        <f>IF(BC5=1,BD4+BC5,BD4)</f>
        <v>3</v>
      </c>
      <c r="BE5" t="str">
        <f>IF(F5="i",E5&amp;IF(BG5=$BF$10,"",IF(BG5=(BF$10-1)," and ",", ")),"")</f>
        <v/>
      </c>
      <c r="BF5" t="str">
        <f>IF(F5="i",1,"")</f>
        <v/>
      </c>
      <c r="BG5">
        <f>IF(BF5=1,BG4+BF5,BG4)</f>
        <v>0</v>
      </c>
      <c r="BI5">
        <f t="shared" si="19"/>
        <v>3.15</v>
      </c>
    </row>
    <row r="6" spans="1:61">
      <c r="B6">
        <f t="shared" si="20"/>
        <v>3</v>
      </c>
      <c r="C6" t="s">
        <v>757</v>
      </c>
      <c r="D6" s="10" t="s">
        <v>1361</v>
      </c>
      <c r="E6" t="s">
        <v>1370</v>
      </c>
      <c r="F6" t="str">
        <f>VLOOKUP('Country profile'!$B$4&amp;", "&amp;D6,Data,10,FALSE)</f>
        <v>m</v>
      </c>
      <c r="G6">
        <f>VLOOKUP('Country profile'!$B$4&amp;", "&amp;D6,Data,9,FALSE)</f>
        <v>2008</v>
      </c>
      <c r="H6">
        <f>VLOOKUP('Country profile'!$B$4&amp;", "&amp;D6,Data,8,FALSE)</f>
        <v>0.67800000000000005</v>
      </c>
      <c r="I6">
        <f>VLOOKUP('Country profile'!$B$4&amp;", "&amp;D6,Data,6,FALSE)</f>
        <v>29</v>
      </c>
      <c r="J6" t="s">
        <v>1372</v>
      </c>
      <c r="L6" t="str">
        <f>VLOOKUP(D6,DataSources,3,FALSE)</f>
        <v>Rosenbloom, Kaluski, and Berry 2008</v>
      </c>
      <c r="M6">
        <f t="shared" si="0"/>
        <v>3</v>
      </c>
      <c r="N6">
        <f t="shared" si="31"/>
        <v>3</v>
      </c>
      <c r="O6" s="191" t="str">
        <f t="shared" ref="O6:O7" si="42">IF(M6=1,E6,"")</f>
        <v/>
      </c>
      <c r="P6">
        <f t="shared" si="32"/>
        <v>1</v>
      </c>
      <c r="Q6" t="str">
        <f t="shared" si="21"/>
        <v/>
      </c>
      <c r="R6" s="191" t="str">
        <f t="shared" ref="R6:R7" si="43">IF(M6=1,I6,"")</f>
        <v/>
      </c>
      <c r="S6">
        <f t="shared" si="33"/>
        <v>3</v>
      </c>
      <c r="T6" t="str">
        <f t="shared" ref="T6:T7" si="44">IF(M6=1,IF(F6="i","*",""),"")</f>
        <v/>
      </c>
      <c r="U6" s="191" t="str">
        <f t="shared" si="22"/>
        <v/>
      </c>
      <c r="V6">
        <f t="shared" si="34"/>
        <v>0</v>
      </c>
      <c r="W6" t="str">
        <f t="shared" si="23"/>
        <v/>
      </c>
      <c r="X6" t="str">
        <f t="shared" si="24"/>
        <v/>
      </c>
      <c r="Y6" t="str">
        <f t="shared" si="35"/>
        <v/>
      </c>
      <c r="Z6" t="str">
        <f t="shared" ref="Z6:Z7" si="45">IF(M6=2,IF(F6="i","*",""),"")</f>
        <v/>
      </c>
      <c r="AA6" s="191" t="str">
        <f t="shared" si="5"/>
        <v/>
      </c>
      <c r="AB6">
        <f t="shared" si="36"/>
        <v>1</v>
      </c>
      <c r="AC6" t="str">
        <f t="shared" si="25"/>
        <v/>
      </c>
      <c r="AD6" s="191" t="str">
        <f t="shared" ref="AD6" si="46">IF(N6=1,I6,"")</f>
        <v/>
      </c>
      <c r="AE6">
        <f t="shared" si="37"/>
        <v>3</v>
      </c>
      <c r="AF6" t="str">
        <f t="shared" ref="AF6" si="47">IF(N6=1,IF(F6="i","*",""),"")</f>
        <v/>
      </c>
      <c r="AG6" s="191" t="str">
        <f t="shared" ref="AG6" si="48">IF(N6=1,J6,"")</f>
        <v/>
      </c>
      <c r="AH6" t="str">
        <f t="shared" si="9"/>
        <v/>
      </c>
      <c r="AI6" t="str">
        <f t="shared" si="26"/>
        <v/>
      </c>
      <c r="AJ6" t="str">
        <f>IF(N6=1,G6,"")</f>
        <v/>
      </c>
      <c r="AK6" t="str">
        <f t="shared" si="10"/>
        <v/>
      </c>
      <c r="AL6">
        <f t="shared" si="38"/>
        <v>1</v>
      </c>
      <c r="AM6" t="str">
        <f t="shared" si="27"/>
        <v/>
      </c>
      <c r="AN6" t="str">
        <f t="shared" si="11"/>
        <v/>
      </c>
      <c r="AO6">
        <f t="shared" si="39"/>
        <v>0</v>
      </c>
      <c r="AP6" t="str">
        <f t="shared" si="28"/>
        <v/>
      </c>
      <c r="AQ6" t="str">
        <f t="shared" si="12"/>
        <v/>
      </c>
      <c r="AR6" t="str">
        <f t="shared" si="40"/>
        <v/>
      </c>
      <c r="AS6" t="str">
        <f t="shared" si="13"/>
        <v/>
      </c>
      <c r="AT6" t="str">
        <f t="shared" si="14"/>
        <v/>
      </c>
      <c r="AU6" t="str">
        <f t="shared" si="15"/>
        <v/>
      </c>
      <c r="AV6" t="str">
        <f t="shared" si="29"/>
        <v/>
      </c>
      <c r="AW6" t="str">
        <f t="shared" si="16"/>
        <v/>
      </c>
      <c r="AX6" t="str">
        <f t="shared" si="30"/>
        <v/>
      </c>
      <c r="AY6">
        <f t="shared" si="41"/>
        <v>0</v>
      </c>
      <c r="AZ6" t="str">
        <f t="shared" si="17"/>
        <v/>
      </c>
      <c r="BA6" t="str">
        <f t="shared" si="18"/>
        <v/>
      </c>
      <c r="BB6" t="str">
        <f>IF(F6="m",E6&amp;IF(BD6=BC$10,"",IF(BD6=(BC$10-1)," and ",", ")),"")</f>
        <v xml:space="preserve">nutrition, </v>
      </c>
      <c r="BC6">
        <f>IF(F6="m",1,"")</f>
        <v>1</v>
      </c>
      <c r="BD6">
        <f>IF(BC6=1,BD5+BC6,BD5)</f>
        <v>4</v>
      </c>
      <c r="BE6" t="str">
        <f>IF(F6="i",E6&amp;IF(BG6=$BF$10,"",IF(BG6=(BF$10-1)," and ",", ")),"")</f>
        <v/>
      </c>
      <c r="BF6" t="str">
        <f>IF(F6="i",1,"")</f>
        <v/>
      </c>
      <c r="BG6">
        <f>IF(BF6=1,BG5+BF6,BG5)</f>
        <v>0</v>
      </c>
      <c r="BI6">
        <f t="shared" si="19"/>
        <v>3</v>
      </c>
    </row>
    <row r="7" spans="1:61">
      <c r="A7">
        <v>0.05</v>
      </c>
      <c r="B7">
        <f t="shared" si="20"/>
        <v>6</v>
      </c>
      <c r="C7" t="s">
        <v>757</v>
      </c>
      <c r="D7" s="10" t="s">
        <v>642</v>
      </c>
      <c r="E7" t="s">
        <v>691</v>
      </c>
      <c r="F7" t="str">
        <f>VLOOKUP('Country profile'!$B$4&amp;", "&amp;D7,Data,10,FALSE)</f>
        <v>i</v>
      </c>
      <c r="G7">
        <f>VLOOKUP('Country profile'!$B$4&amp;", "&amp;D7,Data,9,FALSE)</f>
        <v>2011</v>
      </c>
      <c r="H7">
        <f>VLOOKUP('Country profile'!$B$4&amp;", "&amp;D7,Data,8,FALSE)</f>
        <v>393</v>
      </c>
      <c r="I7">
        <f>VLOOKUP('Country profile'!$B$4&amp;", "&amp;D7,Data,6,FALSE)</f>
        <v>41</v>
      </c>
      <c r="J7" t="s">
        <v>786</v>
      </c>
      <c r="K7" t="s">
        <v>787</v>
      </c>
      <c r="L7" t="s">
        <v>771</v>
      </c>
      <c r="M7">
        <f t="shared" si="0"/>
        <v>8</v>
      </c>
      <c r="N7">
        <f t="shared" si="31"/>
        <v>6</v>
      </c>
      <c r="O7" s="191" t="str">
        <f t="shared" si="42"/>
        <v/>
      </c>
      <c r="P7">
        <f t="shared" si="32"/>
        <v>1</v>
      </c>
      <c r="Q7" t="str">
        <f t="shared" si="21"/>
        <v/>
      </c>
      <c r="R7" s="191" t="str">
        <f t="shared" si="43"/>
        <v/>
      </c>
      <c r="S7">
        <f t="shared" si="33"/>
        <v>3</v>
      </c>
      <c r="T7" t="str">
        <f t="shared" si="44"/>
        <v/>
      </c>
      <c r="U7" s="191" t="str">
        <f t="shared" si="22"/>
        <v/>
      </c>
      <c r="V7">
        <f t="shared" si="34"/>
        <v>0</v>
      </c>
      <c r="W7" t="str">
        <f t="shared" si="23"/>
        <v/>
      </c>
      <c r="X7" t="str">
        <f t="shared" si="24"/>
        <v/>
      </c>
      <c r="Y7" t="str">
        <f t="shared" si="35"/>
        <v/>
      </c>
      <c r="Z7" t="str">
        <f t="shared" si="45"/>
        <v/>
      </c>
      <c r="AA7" s="191" t="str">
        <f t="shared" si="5"/>
        <v/>
      </c>
      <c r="AB7">
        <f t="shared" si="36"/>
        <v>1</v>
      </c>
      <c r="AC7" t="str">
        <f t="shared" si="25"/>
        <v/>
      </c>
      <c r="AD7" s="191" t="str">
        <f t="shared" si="6"/>
        <v/>
      </c>
      <c r="AE7">
        <f t="shared" si="37"/>
        <v>3</v>
      </c>
      <c r="AF7" t="str">
        <f>IF(N7=1,IF(F6="i","*",""),"")</f>
        <v/>
      </c>
      <c r="AG7" s="191" t="str">
        <f t="shared" si="8"/>
        <v/>
      </c>
      <c r="AH7" t="str">
        <f t="shared" si="9"/>
        <v/>
      </c>
      <c r="AI7" t="str">
        <f t="shared" si="26"/>
        <v/>
      </c>
      <c r="AJ7" t="str">
        <f>IF(N7=1,G6,"")</f>
        <v/>
      </c>
      <c r="AK7" t="str">
        <f t="shared" si="10"/>
        <v/>
      </c>
      <c r="AL7">
        <f t="shared" si="38"/>
        <v>1</v>
      </c>
      <c r="AM7" t="str">
        <f t="shared" si="27"/>
        <v/>
      </c>
      <c r="AN7" t="str">
        <f t="shared" si="11"/>
        <v/>
      </c>
      <c r="AO7">
        <f t="shared" si="39"/>
        <v>0</v>
      </c>
      <c r="AP7" t="str">
        <f t="shared" si="28"/>
        <v/>
      </c>
      <c r="AQ7" t="str">
        <f t="shared" si="12"/>
        <v/>
      </c>
      <c r="AR7" t="str">
        <f t="shared" si="40"/>
        <v/>
      </c>
      <c r="AS7" t="str">
        <f t="shared" si="13"/>
        <v/>
      </c>
      <c r="AT7" t="str">
        <f t="shared" si="14"/>
        <v/>
      </c>
      <c r="AU7" t="str">
        <f t="shared" si="15"/>
        <v/>
      </c>
      <c r="AV7" t="str">
        <f t="shared" si="29"/>
        <v/>
      </c>
      <c r="AW7" t="str">
        <f t="shared" si="16"/>
        <v/>
      </c>
      <c r="AX7" t="str">
        <f t="shared" si="30"/>
        <v/>
      </c>
      <c r="AY7">
        <f t="shared" si="41"/>
        <v>0</v>
      </c>
      <c r="AZ7" t="str">
        <f t="shared" si="17"/>
        <v/>
      </c>
      <c r="BA7" t="str">
        <f t="shared" si="18"/>
        <v/>
      </c>
      <c r="BB7" t="str">
        <f>IF(F6="m",E7&amp;IF(BD7=BC$10,"",IF(BD7=(BC$10-1)," and ",", ")),"")</f>
        <v xml:space="preserve">energy, </v>
      </c>
      <c r="BC7">
        <f>IF(F6="m",1,"")</f>
        <v>1</v>
      </c>
      <c r="BD7">
        <f>IF(BC7=1,BD5+BC7,BD5)</f>
        <v>4</v>
      </c>
      <c r="BE7" t="str">
        <f>IF(F6="i",E7&amp;IF(BG7=$BF$10,"",IF(BG7=(BF$10-1)," and ",", ")),"")</f>
        <v/>
      </c>
      <c r="BF7" t="str">
        <f>IF(F6="i",1,"")</f>
        <v/>
      </c>
      <c r="BG7">
        <f>IF(BF7=1,BG5+BF7,BG5)</f>
        <v>0</v>
      </c>
      <c r="BI7">
        <f t="shared" si="19"/>
        <v>6.05</v>
      </c>
    </row>
    <row r="8" spans="1:61">
      <c r="A8">
        <v>0.14000000000000001</v>
      </c>
      <c r="B8">
        <f t="shared" si="20"/>
        <v>2</v>
      </c>
      <c r="C8" t="s">
        <v>757</v>
      </c>
      <c r="D8" s="10" t="s">
        <v>645</v>
      </c>
      <c r="E8" t="s">
        <v>694</v>
      </c>
      <c r="F8" t="str">
        <f>VLOOKUP('Country profile'!$B$4&amp;", "&amp;D8,Data,10,FALSE)</f>
        <v>m</v>
      </c>
      <c r="G8">
        <f>VLOOKUP('Country profile'!$B$4&amp;", "&amp;D8,Data,9,FALSE)</f>
        <v>2003</v>
      </c>
      <c r="H8">
        <f>VLOOKUP('Country profile'!$B$4&amp;", "&amp;D8,Data,8,FALSE)</f>
        <v>57</v>
      </c>
      <c r="I8">
        <f>VLOOKUP('Country profile'!$B$4&amp;", "&amp;D8,Data,6,FALSE)</f>
        <v>20</v>
      </c>
      <c r="J8" t="s">
        <v>790</v>
      </c>
      <c r="K8" t="s">
        <v>789</v>
      </c>
      <c r="L8" t="s">
        <v>770</v>
      </c>
      <c r="M8">
        <f t="shared" si="0"/>
        <v>2</v>
      </c>
      <c r="N8">
        <f t="shared" si="31"/>
        <v>2</v>
      </c>
      <c r="O8" s="191" t="str">
        <f t="shared" si="1"/>
        <v/>
      </c>
      <c r="P8">
        <f t="shared" si="32"/>
        <v>1</v>
      </c>
      <c r="Q8" t="str">
        <f t="shared" si="21"/>
        <v/>
      </c>
      <c r="R8" s="191" t="str">
        <f t="shared" si="2"/>
        <v/>
      </c>
      <c r="S8">
        <f t="shared" si="33"/>
        <v>3</v>
      </c>
      <c r="T8" t="str">
        <f>IF(M8=1,IF(F7="i","*",""),"")</f>
        <v/>
      </c>
      <c r="U8" s="191" t="str">
        <f t="shared" si="22"/>
        <v>social services</v>
      </c>
      <c r="V8">
        <f t="shared" si="34"/>
        <v>1</v>
      </c>
      <c r="W8" t="str">
        <f t="shared" si="23"/>
        <v>social services</v>
      </c>
      <c r="X8">
        <f t="shared" si="24"/>
        <v>20</v>
      </c>
      <c r="Y8">
        <f t="shared" si="35"/>
        <v>20</v>
      </c>
      <c r="Z8" t="str">
        <f>IF(M8=2,IF(F7="i","*",""),"")</f>
        <v>*</v>
      </c>
      <c r="AA8" s="191" t="str">
        <f t="shared" si="5"/>
        <v/>
      </c>
      <c r="AB8">
        <f t="shared" si="36"/>
        <v>1</v>
      </c>
      <c r="AC8" t="str">
        <f t="shared" si="25"/>
        <v/>
      </c>
      <c r="AD8" s="191" t="str">
        <f t="shared" si="6"/>
        <v/>
      </c>
      <c r="AE8">
        <f t="shared" si="37"/>
        <v>3</v>
      </c>
      <c r="AF8" t="str">
        <f>IF(N8=1,IF(F7="i","*",""),"")</f>
        <v/>
      </c>
      <c r="AG8" s="191" t="str">
        <f t="shared" si="8"/>
        <v/>
      </c>
      <c r="AH8" t="str">
        <f t="shared" si="9"/>
        <v/>
      </c>
      <c r="AI8" t="str">
        <f t="shared" si="26"/>
        <v/>
      </c>
      <c r="AJ8" t="str">
        <f>IF(N8=1,G7,"")</f>
        <v/>
      </c>
      <c r="AK8" t="str">
        <f t="shared" si="10"/>
        <v/>
      </c>
      <c r="AL8">
        <f t="shared" si="38"/>
        <v>1</v>
      </c>
      <c r="AM8" t="str">
        <f t="shared" si="27"/>
        <v/>
      </c>
      <c r="AN8" t="str">
        <f t="shared" si="11"/>
        <v>social services</v>
      </c>
      <c r="AO8">
        <f t="shared" si="39"/>
        <v>1</v>
      </c>
      <c r="AP8" t="str">
        <f t="shared" si="28"/>
        <v>social services</v>
      </c>
      <c r="AQ8">
        <f t="shared" si="12"/>
        <v>20</v>
      </c>
      <c r="AR8">
        <f t="shared" si="40"/>
        <v>20</v>
      </c>
      <c r="AS8" t="str">
        <f t="shared" si="13"/>
        <v/>
      </c>
      <c r="AT8" t="str">
        <f t="shared" si="14"/>
        <v>people living in poverty</v>
      </c>
      <c r="AU8">
        <f t="shared" si="15"/>
        <v>57</v>
      </c>
      <c r="AV8" t="str">
        <f t="shared" si="29"/>
        <v>percent</v>
      </c>
      <c r="AW8">
        <f t="shared" si="16"/>
        <v>2003</v>
      </c>
      <c r="AX8" t="str">
        <f t="shared" si="30"/>
        <v>people living in poverty of 57 percent in year 2003</v>
      </c>
      <c r="AY8">
        <f t="shared" si="41"/>
        <v>1</v>
      </c>
      <c r="AZ8" t="str">
        <f t="shared" si="17"/>
        <v>people living in poverty of 57 percent in year 2003</v>
      </c>
      <c r="BA8" t="str">
        <f t="shared" si="18"/>
        <v/>
      </c>
      <c r="BB8" t="str">
        <f>IF(F7="m",E8&amp;IF(BD8=BC$10,"",IF(BD8=(BC$10-1)," and ",", ")),"")</f>
        <v/>
      </c>
      <c r="BC8" t="str">
        <f>IF(F7="m",1,"")</f>
        <v/>
      </c>
      <c r="BD8">
        <f>IF(BC8=1,BD7+BC8,BD7)</f>
        <v>4</v>
      </c>
      <c r="BE8" t="str">
        <f>IF(F7="i",E8&amp;IF(BG8=$BF$10,"",IF(BG8=(BF$10-1)," and ",", ")),"")</f>
        <v>social services</v>
      </c>
      <c r="BF8">
        <f>IF(F7="i",1,"")</f>
        <v>1</v>
      </c>
      <c r="BG8">
        <f>IF(BF8=1,BG7+BF8,BG7)</f>
        <v>1</v>
      </c>
      <c r="BI8">
        <f t="shared" si="19"/>
        <v>2.14</v>
      </c>
    </row>
    <row r="9" spans="1:61">
      <c r="A9">
        <v>0.04</v>
      </c>
      <c r="B9">
        <f t="shared" si="20"/>
        <v>5</v>
      </c>
      <c r="C9" t="s">
        <v>757</v>
      </c>
      <c r="D9" s="10" t="s">
        <v>647</v>
      </c>
      <c r="E9" t="s">
        <v>695</v>
      </c>
      <c r="F9" t="str">
        <f>VLOOKUP('Country profile'!$B$4&amp;", "&amp;D9,Data,10,FALSE)</f>
        <v>i</v>
      </c>
      <c r="G9">
        <f>VLOOKUP('Country profile'!$B$4&amp;", "&amp;D9,Data,9,FALSE)</f>
        <v>2008</v>
      </c>
      <c r="H9">
        <f>VLOOKUP('Country profile'!$B$4&amp;", "&amp;D9,Data,8,FALSE)</f>
        <v>10.5</v>
      </c>
      <c r="I9">
        <f>VLOOKUP('Country profile'!$B$4&amp;", "&amp;D9,Data,6,FALSE)</f>
        <v>38</v>
      </c>
      <c r="J9" t="s">
        <v>685</v>
      </c>
      <c r="K9" t="s">
        <v>789</v>
      </c>
      <c r="L9" t="s">
        <v>770</v>
      </c>
      <c r="M9">
        <f t="shared" si="0"/>
        <v>6</v>
      </c>
      <c r="N9">
        <f>RANK(I9,I$3:I$9,1)</f>
        <v>5</v>
      </c>
      <c r="O9" s="191" t="str">
        <f t="shared" si="1"/>
        <v/>
      </c>
      <c r="P9">
        <f>IF(O9="",P8,P8+1)</f>
        <v>1</v>
      </c>
      <c r="Q9" t="str">
        <f t="shared" si="21"/>
        <v/>
      </c>
      <c r="R9" s="191" t="str">
        <f t="shared" si="2"/>
        <v/>
      </c>
      <c r="S9">
        <f>IF(R9="",S8,R9)</f>
        <v>3</v>
      </c>
      <c r="T9" t="str">
        <f>IF(M9=1,IF(F8="i","*",""),"")</f>
        <v/>
      </c>
      <c r="U9" s="191" t="str">
        <f t="shared" si="22"/>
        <v/>
      </c>
      <c r="V9">
        <f>IF(U9="",V8,V8+1)</f>
        <v>1</v>
      </c>
      <c r="W9" t="str">
        <f t="shared" si="23"/>
        <v/>
      </c>
      <c r="X9" t="str">
        <f t="shared" si="24"/>
        <v/>
      </c>
      <c r="Y9">
        <f>IF(X9="",Y8,X9)</f>
        <v>20</v>
      </c>
      <c r="Z9" t="str">
        <f>IF(M9=2,IF(F8="i","*",""),"")</f>
        <v/>
      </c>
      <c r="AA9" s="191" t="str">
        <f t="shared" si="5"/>
        <v/>
      </c>
      <c r="AB9">
        <f>IF(AA9="",AB8,AB8+1)</f>
        <v>1</v>
      </c>
      <c r="AC9" t="str">
        <f t="shared" si="25"/>
        <v/>
      </c>
      <c r="AD9" s="191" t="str">
        <f t="shared" si="6"/>
        <v/>
      </c>
      <c r="AE9">
        <f>IF(AD9="",AE8,AD9)</f>
        <v>3</v>
      </c>
      <c r="AF9" t="str">
        <f>IF(N9=1,IF(F8="i","*",""),"")</f>
        <v/>
      </c>
      <c r="AG9" s="191" t="str">
        <f t="shared" si="8"/>
        <v/>
      </c>
      <c r="AH9" t="str">
        <f t="shared" si="9"/>
        <v/>
      </c>
      <c r="AI9" t="str">
        <f t="shared" si="26"/>
        <v/>
      </c>
      <c r="AJ9" t="str">
        <f>IF(N9=1,G8,"")</f>
        <v/>
      </c>
      <c r="AK9" t="str">
        <f t="shared" si="10"/>
        <v/>
      </c>
      <c r="AL9">
        <f>IF(AK9="",AL8,AL8+1)</f>
        <v>1</v>
      </c>
      <c r="AM9" t="str">
        <f t="shared" si="27"/>
        <v/>
      </c>
      <c r="AN9" t="str">
        <f t="shared" si="11"/>
        <v/>
      </c>
      <c r="AO9">
        <f>IF(AN9="",AO8,AO8+1)</f>
        <v>1</v>
      </c>
      <c r="AP9" t="str">
        <f t="shared" si="28"/>
        <v/>
      </c>
      <c r="AQ9" t="str">
        <f t="shared" si="12"/>
        <v/>
      </c>
      <c r="AR9">
        <f>IF(AQ9="",AR8,AQ9)</f>
        <v>20</v>
      </c>
      <c r="AS9" t="str">
        <f t="shared" si="13"/>
        <v/>
      </c>
      <c r="AT9" t="str">
        <f t="shared" si="14"/>
        <v/>
      </c>
      <c r="AU9" t="str">
        <f t="shared" si="15"/>
        <v/>
      </c>
      <c r="AV9" t="str">
        <f t="shared" si="29"/>
        <v/>
      </c>
      <c r="AW9" t="str">
        <f t="shared" si="16"/>
        <v/>
      </c>
      <c r="AX9" t="str">
        <f t="shared" si="30"/>
        <v/>
      </c>
      <c r="AY9">
        <f>IF(AW9="",AY8,AY8+1)</f>
        <v>1</v>
      </c>
      <c r="AZ9" t="str">
        <f t="shared" si="17"/>
        <v/>
      </c>
      <c r="BA9" t="str">
        <f t="shared" si="18"/>
        <v/>
      </c>
      <c r="BB9" t="str">
        <f>IF(F8="m",E9&amp;IF(BD9=BC$10,"",IF(BD9=(BC$10-1)," and ",", ")),"")</f>
        <v xml:space="preserve">employment and training and </v>
      </c>
      <c r="BC9">
        <f>IF(F8="m",1,"")</f>
        <v>1</v>
      </c>
      <c r="BD9">
        <f>IF(BC9=1,BD8+BC9,BD8)</f>
        <v>5</v>
      </c>
      <c r="BE9" t="str">
        <f>IF(F8="i",E9&amp;IF(BG9=$BF$10,"",IF(BG9=(BF$10-1)," and ",", ")),"")</f>
        <v/>
      </c>
      <c r="BF9" t="str">
        <f>IF(F8="i",1,"")</f>
        <v/>
      </c>
      <c r="BG9">
        <f>IF(BF9=1,BG8+BF9,BG8)</f>
        <v>1</v>
      </c>
      <c r="BI9">
        <f t="shared" si="19"/>
        <v>5.04</v>
      </c>
    </row>
    <row r="10" spans="1:61" ht="16" thickBot="1">
      <c r="B10" s="1" t="s">
        <v>1391</v>
      </c>
      <c r="C10" s="38"/>
      <c r="D10" s="38"/>
      <c r="E10" s="38"/>
      <c r="F10" s="38"/>
      <c r="G10" s="38"/>
      <c r="H10" s="38"/>
      <c r="I10" s="38"/>
      <c r="J10" s="38"/>
      <c r="K10" s="38"/>
      <c r="L10" s="38"/>
      <c r="M10" s="41"/>
      <c r="N10" s="41"/>
      <c r="O10" s="192"/>
      <c r="P10" s="41"/>
      <c r="Q10" s="41"/>
      <c r="R10" s="192"/>
      <c r="S10" s="41"/>
      <c r="T10" s="41"/>
      <c r="U10" s="192"/>
      <c r="V10" s="41"/>
      <c r="W10" s="41"/>
      <c r="X10" s="41"/>
      <c r="Y10" s="41"/>
      <c r="Z10" s="41"/>
      <c r="AA10" s="192" t="str">
        <f>AC10</f>
        <v>health</v>
      </c>
      <c r="AB10" s="41">
        <f>AB9</f>
        <v>1</v>
      </c>
      <c r="AC10" s="41" t="str">
        <f>AC3&amp;AC4&amp;AC5&amp;AC6&amp;AC7&amp;AC8&amp;AC9</f>
        <v>health</v>
      </c>
      <c r="AD10" s="192">
        <f>AE10</f>
        <v>3</v>
      </c>
      <c r="AE10" s="41">
        <f>AE9</f>
        <v>3</v>
      </c>
      <c r="AF10" s="41" t="str">
        <f t="shared" ref="AF10" si="49">AF3&amp;AF4&amp;AF5&amp;AF6&amp;AF7&amp;AF8&amp;AF9</f>
        <v/>
      </c>
      <c r="AG10" s="192" t="str">
        <f>AM10</f>
        <v>life expectance of 45 years in year 2007</v>
      </c>
      <c r="AH10" s="41"/>
      <c r="AI10" s="41"/>
      <c r="AJ10" s="41"/>
      <c r="AK10" s="41"/>
      <c r="AL10" s="41">
        <f>AL9</f>
        <v>1</v>
      </c>
      <c r="AM10" s="41" t="str">
        <f>AM3&amp;AM4&amp;AM5&amp;AM6&amp;AM7&amp;AM8&amp;AM9</f>
        <v>life expectance of 45 years in year 2007</v>
      </c>
      <c r="AN10" s="41" t="str">
        <f>AP10</f>
        <v>social services</v>
      </c>
      <c r="AO10" s="41">
        <f>AO9</f>
        <v>1</v>
      </c>
      <c r="AP10" s="41" t="str">
        <f>AP3&amp;AP4&amp;AP5&amp;AP6&amp;AP7&amp;AP8&amp;AP9</f>
        <v>social services</v>
      </c>
      <c r="AQ10" s="41">
        <f>AR10</f>
        <v>20</v>
      </c>
      <c r="AR10" s="41">
        <f>AR9</f>
        <v>20</v>
      </c>
      <c r="AS10" s="41" t="str">
        <f>AS3&amp;AS4&amp;AS5&amp;AS6&amp;AS7&amp;AS8&amp;AS9</f>
        <v/>
      </c>
      <c r="AT10" s="41" t="str">
        <f>AZ10</f>
        <v>people living in poverty of 57 percent in year 2003</v>
      </c>
      <c r="AU10" s="41" t="str">
        <f>AU3&amp;AU4&amp;AU5&amp;AU6&amp;AU7&amp;AU8&amp;AU9</f>
        <v>57</v>
      </c>
      <c r="AV10" s="41" t="str">
        <f>AV3&amp;AV4&amp;AV5&amp;AV6&amp;AV7&amp;AV8&amp;AV9</f>
        <v>percent</v>
      </c>
      <c r="AW10" s="41" t="str">
        <f>AW3&amp;AW4&amp;AW5&amp;AW6&amp;AW7&amp;AW8&amp;AW9</f>
        <v>2003</v>
      </c>
      <c r="AX10" s="41"/>
      <c r="AY10" s="41">
        <f>AY9</f>
        <v>1</v>
      </c>
      <c r="AZ10" s="41" t="str">
        <f>AZ3&amp;AZ4&amp;AZ5&amp;AZ6&amp;AZ7&amp;AZ8&amp;AZ9</f>
        <v>people living in poverty of 57 percent in year 2003</v>
      </c>
      <c r="BA10" s="41" t="str">
        <f t="shared" ref="BA10" si="50">BA3&amp;BA4&amp;BA5&amp;BA7&amp;BA8&amp;BA9</f>
        <v>education</v>
      </c>
      <c r="BB10" s="40" t="s">
        <v>752</v>
      </c>
      <c r="BC10" s="40">
        <f>SUM(BC3:BC9)</f>
        <v>6</v>
      </c>
      <c r="BD10" s="40"/>
      <c r="BE10" s="40" t="s">
        <v>750</v>
      </c>
      <c r="BF10" s="40">
        <f>SUM(BF3:BF9)</f>
        <v>1</v>
      </c>
      <c r="BG10" s="41"/>
    </row>
    <row r="11" spans="1:61" ht="16" thickTop="1">
      <c r="A11">
        <v>0.01</v>
      </c>
      <c r="B11">
        <f>RANK(BI11,BI$11:BI$18,1)</f>
        <v>2</v>
      </c>
      <c r="C11" t="s">
        <v>758</v>
      </c>
      <c r="D11" s="10" t="s">
        <v>784</v>
      </c>
      <c r="E11" t="s">
        <v>1371</v>
      </c>
      <c r="F11" t="str">
        <f>VLOOKUP('Country profile'!$B$4&amp;", "&amp;D11,Data,10,FALSE)</f>
        <v>m</v>
      </c>
      <c r="G11">
        <f>VLOOKUP('Country profile'!$B$4&amp;", "&amp;D11,Data,9,FALSE)</f>
        <v>2010</v>
      </c>
      <c r="H11">
        <f>VLOOKUP('Country profile'!$B$4&amp;", "&amp;D11,Data,8,FALSE)</f>
        <v>981</v>
      </c>
      <c r="I11">
        <f>VLOOKUP('Country profile'!$B$4&amp;", "&amp;D11,Data,6,FALSE)</f>
        <v>38</v>
      </c>
      <c r="J11" t="s">
        <v>1412</v>
      </c>
      <c r="K11" t="s">
        <v>1413</v>
      </c>
      <c r="L11" t="s">
        <v>1414</v>
      </c>
      <c r="M11">
        <f t="shared" ref="M11:M18" si="51">RANK(I11,I$3:I$18,1)</f>
        <v>6</v>
      </c>
      <c r="N11">
        <f>RANK(I11,I$11:I$18,1)</f>
        <v>2</v>
      </c>
      <c r="O11" s="191" t="str">
        <f>IF(M11=1,E11,"")</f>
        <v/>
      </c>
      <c r="P11">
        <f>IF(O9="",P9,P9+1)</f>
        <v>1</v>
      </c>
      <c r="Q11" t="str">
        <f t="shared" si="21"/>
        <v/>
      </c>
      <c r="R11" s="191" t="str">
        <f>IF(M11=1,I11,"")</f>
        <v/>
      </c>
      <c r="S11">
        <f>IF(R11="",S9,R11)</f>
        <v>3</v>
      </c>
      <c r="T11" t="str">
        <f>IF(M11=1,IF(F11="i","*",""),"")</f>
        <v/>
      </c>
      <c r="U11" s="191" t="str">
        <f t="shared" si="22"/>
        <v/>
      </c>
      <c r="V11">
        <f>IF(U9="",V9,V9+1)</f>
        <v>1</v>
      </c>
      <c r="W11" t="str">
        <f t="shared" si="23"/>
        <v/>
      </c>
      <c r="X11" t="str">
        <f t="shared" si="24"/>
        <v/>
      </c>
      <c r="Y11">
        <f>IF(X11="",Y9,X11)</f>
        <v>20</v>
      </c>
      <c r="Z11" t="str">
        <f>IF(M11=2,IF(F11="i","*",""),"")</f>
        <v/>
      </c>
      <c r="AA11" s="191" t="str">
        <f>IF(N11=1,E11,"")</f>
        <v/>
      </c>
      <c r="AB11">
        <f>IF(AA11="",0,1)</f>
        <v>0</v>
      </c>
      <c r="AC11" t="str">
        <f>IF(AA11="","",IF(AB11=AB$19,AA11,IF(AB$19-AB11=1,AA11&amp;" and ",AA11&amp;", ")))</f>
        <v/>
      </c>
      <c r="AD11" s="191" t="str">
        <f>IF(N11=1,I11,"")</f>
        <v/>
      </c>
      <c r="AE11" t="str">
        <f>IF(AD11="","",AD11)</f>
        <v/>
      </c>
      <c r="AF11" t="str">
        <f>IF(N11=1,IF(F11="i","*",""),"")</f>
        <v/>
      </c>
      <c r="AG11" s="191" t="str">
        <f t="shared" si="8"/>
        <v/>
      </c>
      <c r="AH11" t="str">
        <f>IF(N11=1,H11,"")</f>
        <v/>
      </c>
      <c r="AI11" t="str">
        <f t="shared" si="26"/>
        <v/>
      </c>
      <c r="AJ11" t="str">
        <f>IF(N11=1,G11,"")</f>
        <v/>
      </c>
      <c r="AK11" t="str">
        <f t="shared" ref="AK11:AK18" si="52">IF(AG11="","",AG11&amp;" of "&amp;AH11&amp;" "&amp;AI11&amp;" in year "&amp;AJ11)</f>
        <v/>
      </c>
      <c r="AL11">
        <f>IF(AK11="",0,1)</f>
        <v>0</v>
      </c>
      <c r="AM11" t="str">
        <f>IF(AK11="","",IF(AL11=AL$19,AK11,IF(AL$19-AL11=1,AK11&amp;" and ",AK11&amp;", ")))</f>
        <v/>
      </c>
      <c r="AN11" t="str">
        <f t="shared" ref="AN11:AN18" si="53">IF(AL$19=1,IF(N11=2,E11,""),IF(AL$19=2,IF(N11=3,E11,""),IF(AL$19=3,IF(N11=4,E11,""))))</f>
        <v>economic development</v>
      </c>
      <c r="AO11">
        <f>IF(AN11="",0,1)</f>
        <v>1</v>
      </c>
      <c r="AP11" t="str">
        <f>IF(AN11="","",IF(AO11=AO$19,AN11,IF(AO$19-AO11=1,AN11&amp;" and ",AN11&amp;", ")))</f>
        <v>economic development</v>
      </c>
      <c r="AQ11">
        <f t="shared" ref="AQ11:AQ18" si="54">IF(N11=2,I11,"")</f>
        <v>38</v>
      </c>
      <c r="AR11">
        <f>IF(AQ11="","",AQ11)</f>
        <v>38</v>
      </c>
      <c r="AS11" t="str">
        <f t="shared" ref="AS11:AS18" si="55">IF(AP11="","",IF(F11="i","*",""))</f>
        <v/>
      </c>
      <c r="AT11" t="str">
        <f t="shared" ref="AT11:AT18" si="56">IF(AP11="","",J11)</f>
        <v>Gross Domestic Product (GDP) per capita</v>
      </c>
      <c r="AU11">
        <f t="shared" ref="AU11:AU18" si="57">IF(AP11="","",H11)</f>
        <v>981</v>
      </c>
      <c r="AV11" t="str">
        <f t="shared" ref="AV11:AV18" si="58">IF(AT11="","",K11)</f>
        <v>USD</v>
      </c>
      <c r="BA11" t="str">
        <f t="shared" ref="BA11:BA18" si="59">IF(N11=MAX(N$11:N$18),E11,"")</f>
        <v/>
      </c>
      <c r="BB11" t="e">
        <f>IF(F11="m",E11&amp;IF(BD11=#REF!,"",IF(BD11=(#REF!-1)," and ",", ")),"")</f>
        <v>#REF!</v>
      </c>
      <c r="BC11">
        <f t="shared" ref="BC11:BC18" si="60">IF(F11="m",1,"")</f>
        <v>1</v>
      </c>
      <c r="BD11">
        <f>IF(BC11="",0,1)</f>
        <v>1</v>
      </c>
      <c r="BE11" t="str">
        <f>IF(F11="i",E11&amp;IF(BG11=#REF!,"",IF(BG11=(#REF!-1)," and ",", ")),"")</f>
        <v/>
      </c>
      <c r="BF11" t="str">
        <f t="shared" ref="BF11:BF18" si="61">IF(F11="i",1,"")</f>
        <v/>
      </c>
      <c r="BG11">
        <f>IF(BF11="",0,1)</f>
        <v>0</v>
      </c>
      <c r="BI11">
        <f t="shared" ref="BI11:BI18" si="62">N11+A11</f>
        <v>2.0099999999999998</v>
      </c>
    </row>
    <row r="12" spans="1:61">
      <c r="A12">
        <v>0.02</v>
      </c>
      <c r="B12">
        <f t="shared" ref="B12:B18" si="63">RANK(BI12,BI$11:BI$18,1)</f>
        <v>4</v>
      </c>
      <c r="C12" t="s">
        <v>758</v>
      </c>
      <c r="D12" s="10" t="s">
        <v>705</v>
      </c>
      <c r="E12" t="s">
        <v>707</v>
      </c>
      <c r="F12" t="str">
        <f>VLOOKUP('Country profile'!$B$4&amp;", "&amp;D12,Data,10,FALSE)</f>
        <v>m</v>
      </c>
      <c r="G12">
        <f>VLOOKUP('Country profile'!$B$4&amp;", "&amp;D12,Data,9,FALSE)</f>
        <v>2013</v>
      </c>
      <c r="H12">
        <f>VLOOKUP('Country profile'!$B$4&amp;", "&amp;D12,Data,8,FALSE)</f>
        <v>136</v>
      </c>
      <c r="I12">
        <f>VLOOKUP('Country profile'!$B$4&amp;", "&amp;D12,Data,6,FALSE)</f>
        <v>55</v>
      </c>
      <c r="J12" t="s">
        <v>759</v>
      </c>
      <c r="K12" t="s">
        <v>793</v>
      </c>
      <c r="L12" t="s">
        <v>771</v>
      </c>
      <c r="M12">
        <f t="shared" si="51"/>
        <v>11</v>
      </c>
      <c r="N12">
        <f t="shared" ref="N12:N18" si="64">RANK(I12,I$11:I$18,1)</f>
        <v>4</v>
      </c>
      <c r="O12" s="191" t="str">
        <f>IF(M12=1,E12,"")</f>
        <v/>
      </c>
      <c r="P12">
        <f t="shared" ref="P12:P18" si="65">IF(O12="",P11,P11+1)</f>
        <v>1</v>
      </c>
      <c r="Q12" t="str">
        <f t="shared" si="21"/>
        <v/>
      </c>
      <c r="R12" s="191" t="str">
        <f>IF(M12=1,I12,"")</f>
        <v/>
      </c>
      <c r="S12">
        <f>IF(R12="",S11,R12)</f>
        <v>3</v>
      </c>
      <c r="T12" t="str">
        <f>IF(M12=1,IF(F12="i","*",""),"")</f>
        <v/>
      </c>
      <c r="U12" s="191" t="str">
        <f t="shared" si="22"/>
        <v/>
      </c>
      <c r="V12">
        <f t="shared" ref="V12:V18" si="66">IF(U12="",V11,V11+1)</f>
        <v>1</v>
      </c>
      <c r="W12" t="str">
        <f t="shared" si="23"/>
        <v/>
      </c>
      <c r="X12" t="str">
        <f t="shared" si="24"/>
        <v/>
      </c>
      <c r="Y12">
        <f>IF(X12="",Y11,X12)</f>
        <v>20</v>
      </c>
      <c r="Z12" t="str">
        <f>IF(M12=2,IF(F12="i","*",""),"")</f>
        <v/>
      </c>
      <c r="AA12" s="191" t="str">
        <f>IF(N12=1,E12,"")</f>
        <v/>
      </c>
      <c r="AB12">
        <f t="shared" ref="AB12:AB18" si="67">IF(AA12="",AB11,AB11+1)</f>
        <v>0</v>
      </c>
      <c r="AC12" t="str">
        <f t="shared" ref="AC12:AC18" si="68">IF(AA12="","",IF(AB12=AB$19,AA12,IF(AB$19-AB12=1,AA12&amp;" and ",AA12&amp;", ")))</f>
        <v/>
      </c>
      <c r="AD12" s="191" t="str">
        <f>IF(N12=1,I12,"")</f>
        <v/>
      </c>
      <c r="AE12" t="str">
        <f>IF(AD12="",AE11,AD12)</f>
        <v/>
      </c>
      <c r="AF12" t="str">
        <f>IF(N12=1,IF(F12="i","*",""),"")</f>
        <v/>
      </c>
      <c r="AG12" s="191" t="str">
        <f t="shared" si="8"/>
        <v/>
      </c>
      <c r="AH12" t="str">
        <f>IF(N12=1,H12,"")</f>
        <v/>
      </c>
      <c r="AI12" t="str">
        <f t="shared" si="26"/>
        <v/>
      </c>
      <c r="AJ12" t="str">
        <f>IF(N12=1,G12,"")</f>
        <v/>
      </c>
      <c r="AK12" t="str">
        <f t="shared" si="52"/>
        <v/>
      </c>
      <c r="AL12">
        <f t="shared" ref="AL12:AL18" si="69">IF(AK12="",AL11,AL11+1)</f>
        <v>0</v>
      </c>
      <c r="AM12" t="str">
        <f t="shared" ref="AM12:AM18" si="70">IF(AK12="","",IF(AL12=AL$19,AK12,IF(AL$19-AL12=1,AK12&amp;" and ",AK12&amp;", ")))</f>
        <v/>
      </c>
      <c r="AN12" t="str">
        <f t="shared" si="53"/>
        <v/>
      </c>
      <c r="AO12">
        <f>IF(AN12="",AO11,AO11+1)</f>
        <v>1</v>
      </c>
      <c r="AP12" t="str">
        <f t="shared" ref="AP12:AP18" si="71">IF(AN12="","",IF(AO12=AO$19,AN12,IF(AO$19-AO12=1,AN12&amp;" and ",AN12&amp;", ")))</f>
        <v/>
      </c>
      <c r="AQ12" t="str">
        <f t="shared" si="54"/>
        <v/>
      </c>
      <c r="AR12">
        <f>IF(AQ12="",AR11,AQ12)</f>
        <v>38</v>
      </c>
      <c r="AS12" t="str">
        <f t="shared" si="55"/>
        <v/>
      </c>
      <c r="AT12" t="str">
        <f t="shared" si="56"/>
        <v/>
      </c>
      <c r="AU12" t="str">
        <f t="shared" si="57"/>
        <v/>
      </c>
      <c r="AV12" t="str">
        <f t="shared" si="58"/>
        <v/>
      </c>
      <c r="BA12" t="str">
        <f t="shared" si="59"/>
        <v/>
      </c>
      <c r="BB12" t="e">
        <f>IF(F12="m",E12&amp;IF(BD12=#REF!,"",IF(BD12=(#REF!-1)," and ",", ")),"")</f>
        <v>#REF!</v>
      </c>
      <c r="BC12">
        <f t="shared" si="60"/>
        <v>1</v>
      </c>
      <c r="BD12">
        <f>IF(BC12=1,BD11+BC12,BD11)</f>
        <v>2</v>
      </c>
      <c r="BE12" t="str">
        <f>IF(F12="i",E12&amp;IF(BG12=#REF!,"",IF(BG12=(#REF!-1)," and ",", ")),"")</f>
        <v/>
      </c>
      <c r="BF12" t="str">
        <f t="shared" si="61"/>
        <v/>
      </c>
      <c r="BG12">
        <f>IF(BF12=1,BG11+BF12,BG11)</f>
        <v>0</v>
      </c>
      <c r="BI12">
        <f t="shared" si="62"/>
        <v>4.0199999999999996</v>
      </c>
    </row>
    <row r="13" spans="1:61">
      <c r="A13">
        <v>0.06</v>
      </c>
      <c r="B13">
        <f t="shared" si="63"/>
        <v>3</v>
      </c>
      <c r="C13" t="s">
        <v>758</v>
      </c>
      <c r="D13" s="10" t="s">
        <v>652</v>
      </c>
      <c r="E13" t="s">
        <v>696</v>
      </c>
      <c r="F13" t="str">
        <f>VLOOKUP('Country profile'!$B$4&amp;", "&amp;D13,Data,10,FALSE)</f>
        <v>i</v>
      </c>
      <c r="G13">
        <f>VLOOKUP('Country profile'!$B$4&amp;", "&amp;D13,Data,9,FALSE)</f>
        <v>2012</v>
      </c>
      <c r="H13">
        <f>VLOOKUP('Country profile'!$B$4&amp;", "&amp;D13,Data,8,FALSE)</f>
        <v>46</v>
      </c>
      <c r="I13">
        <f>VLOOKUP('Country profile'!$B$4&amp;", "&amp;D13,Data,6,FALSE)</f>
        <v>48</v>
      </c>
      <c r="J13" t="s">
        <v>687</v>
      </c>
      <c r="K13" s="43"/>
      <c r="L13" t="s">
        <v>772</v>
      </c>
      <c r="M13">
        <f t="shared" si="51"/>
        <v>9</v>
      </c>
      <c r="N13">
        <f t="shared" si="64"/>
        <v>3</v>
      </c>
      <c r="O13" s="191" t="str">
        <f>IF(M13=1,E13,"")</f>
        <v/>
      </c>
      <c r="P13">
        <f t="shared" si="65"/>
        <v>1</v>
      </c>
      <c r="Q13" t="str">
        <f t="shared" si="21"/>
        <v/>
      </c>
      <c r="R13" s="191" t="str">
        <f>IF(M13=1,I13,"")</f>
        <v/>
      </c>
      <c r="S13">
        <f t="shared" ref="S13:S18" si="72">IF(R13="",S12,R13)</f>
        <v>3</v>
      </c>
      <c r="T13" t="str">
        <f>IF(M13=1,IF(F13="i","*",""),"")</f>
        <v/>
      </c>
      <c r="U13" s="191" t="str">
        <f t="shared" si="22"/>
        <v/>
      </c>
      <c r="V13">
        <f t="shared" si="66"/>
        <v>1</v>
      </c>
      <c r="W13" t="str">
        <f t="shared" si="23"/>
        <v/>
      </c>
      <c r="X13" t="str">
        <f t="shared" si="24"/>
        <v/>
      </c>
      <c r="Y13">
        <f t="shared" ref="Y13:Y18" si="73">IF(X13="",Y12,X13)</f>
        <v>20</v>
      </c>
      <c r="Z13" t="str">
        <f>IF(M13=2,IF(F13="i","*",""),"")</f>
        <v/>
      </c>
      <c r="AA13" s="191" t="str">
        <f>IF(N13=1,E13,"")</f>
        <v/>
      </c>
      <c r="AB13">
        <f t="shared" si="67"/>
        <v>0</v>
      </c>
      <c r="AC13" t="str">
        <f t="shared" si="68"/>
        <v/>
      </c>
      <c r="AD13" s="191" t="str">
        <f>IF(N13=1,I13,"")</f>
        <v/>
      </c>
      <c r="AE13" t="str">
        <f t="shared" ref="AE13:AE18" si="74">IF(AD13="",AE12,AD13)</f>
        <v/>
      </c>
      <c r="AF13" t="str">
        <f>IF(N13=1,IF(F13="i","*",""),"")</f>
        <v/>
      </c>
      <c r="AG13" s="191" t="str">
        <f t="shared" si="8"/>
        <v/>
      </c>
      <c r="AH13" t="str">
        <f>IF(N13=1,H13,"")</f>
        <v/>
      </c>
      <c r="AI13" t="str">
        <f t="shared" si="26"/>
        <v/>
      </c>
      <c r="AJ13" t="str">
        <f>IF(N13=1,G13,"")</f>
        <v/>
      </c>
      <c r="AK13" t="str">
        <f t="shared" si="52"/>
        <v/>
      </c>
      <c r="AL13">
        <f t="shared" si="69"/>
        <v>0</v>
      </c>
      <c r="AM13" t="str">
        <f t="shared" si="70"/>
        <v/>
      </c>
      <c r="AN13" t="str">
        <f t="shared" si="53"/>
        <v/>
      </c>
      <c r="AO13">
        <f t="shared" ref="AO13:AO18" si="75">IF(AN13="",AO12,AO12+1)</f>
        <v>1</v>
      </c>
      <c r="AP13" t="str">
        <f t="shared" si="71"/>
        <v/>
      </c>
      <c r="AQ13" t="str">
        <f t="shared" si="54"/>
        <v/>
      </c>
      <c r="AR13">
        <f t="shared" ref="AR13:AR18" si="76">IF(AQ13="",AR12,AQ13)</f>
        <v>38</v>
      </c>
      <c r="AS13" t="str">
        <f t="shared" si="55"/>
        <v/>
      </c>
      <c r="AT13" t="str">
        <f t="shared" si="56"/>
        <v/>
      </c>
      <c r="AU13" t="str">
        <f t="shared" si="57"/>
        <v/>
      </c>
      <c r="AV13" t="str">
        <f t="shared" si="58"/>
        <v/>
      </c>
      <c r="BA13" t="str">
        <f t="shared" si="59"/>
        <v/>
      </c>
      <c r="BB13" t="str">
        <f>IF(F13="m",E13&amp;IF(BD13=#REF!,"",IF(BD13=(#REF!-1)," and ",", ")),"")</f>
        <v/>
      </c>
      <c r="BC13" t="str">
        <f t="shared" si="60"/>
        <v/>
      </c>
      <c r="BD13">
        <f>IF(BC13=1,BD12+BC13,BD12)</f>
        <v>2</v>
      </c>
      <c r="BE13" t="e">
        <f>IF(F13="i",E13&amp;IF(BG13=#REF!,"",IF(BG13=(#REF!-1)," and ",", ")),"")</f>
        <v>#REF!</v>
      </c>
      <c r="BF13">
        <f t="shared" si="61"/>
        <v>1</v>
      </c>
      <c r="BG13">
        <f>IF(BF13=1,BG12+BF13,BG12)</f>
        <v>1</v>
      </c>
      <c r="BI13">
        <f t="shared" si="62"/>
        <v>3.06</v>
      </c>
    </row>
    <row r="14" spans="1:61">
      <c r="A14">
        <v>0.09</v>
      </c>
      <c r="B14">
        <f t="shared" si="63"/>
        <v>8</v>
      </c>
      <c r="C14" t="s">
        <v>783</v>
      </c>
      <c r="D14" s="10" t="s">
        <v>656</v>
      </c>
      <c r="E14" t="s">
        <v>697</v>
      </c>
      <c r="F14" t="str">
        <f>VLOOKUP('Country profile'!$B$4&amp;", "&amp;D14,Data,10,FALSE)</f>
        <v>m</v>
      </c>
      <c r="G14">
        <f>VLOOKUP('Country profile'!$B$4&amp;", "&amp;D14,Data,9,FALSE)</f>
        <v>2013</v>
      </c>
      <c r="H14">
        <f>VLOOKUP('Country profile'!$B$4&amp;", "&amp;D14,Data,8,FALSE)</f>
        <v>2.5</v>
      </c>
      <c r="I14">
        <f>VLOOKUP('Country profile'!$B$4&amp;", "&amp;D14,Data,6,FALSE)</f>
        <v>106</v>
      </c>
      <c r="J14" t="s">
        <v>760</v>
      </c>
      <c r="K14" s="43"/>
      <c r="L14" t="str">
        <f>VLOOKUP(D14,DataSources,3,FALSE)</f>
        <v>Freedom House (via Wikipedia)</v>
      </c>
      <c r="M14">
        <f t="shared" si="51"/>
        <v>15</v>
      </c>
      <c r="N14">
        <f t="shared" si="64"/>
        <v>8</v>
      </c>
      <c r="O14" s="191" t="str">
        <f t="shared" ref="O14:O15" si="77">IF(M14=1,E14,"")</f>
        <v/>
      </c>
      <c r="P14">
        <f t="shared" si="65"/>
        <v>1</v>
      </c>
      <c r="Q14" t="str">
        <f t="shared" si="21"/>
        <v/>
      </c>
      <c r="R14" s="191" t="str">
        <f t="shared" ref="R14:R15" si="78">IF(M14=1,I14,"")</f>
        <v/>
      </c>
      <c r="S14">
        <f t="shared" si="72"/>
        <v>3</v>
      </c>
      <c r="T14" t="str">
        <f t="shared" ref="T14:T15" si="79">IF(M14=1,IF(F14="i","*",""),"")</f>
        <v/>
      </c>
      <c r="U14" s="191" t="str">
        <f t="shared" si="22"/>
        <v/>
      </c>
      <c r="V14">
        <f t="shared" si="66"/>
        <v>1</v>
      </c>
      <c r="W14" t="str">
        <f t="shared" si="23"/>
        <v/>
      </c>
      <c r="X14" t="str">
        <f t="shared" si="24"/>
        <v/>
      </c>
      <c r="Y14">
        <f t="shared" si="73"/>
        <v>20</v>
      </c>
      <c r="Z14" t="str">
        <f t="shared" ref="Z14:Z15" si="80">IF(M14=2,IF(F14="i","*",""),"")</f>
        <v/>
      </c>
      <c r="AA14" s="191" t="str">
        <f t="shared" ref="AA14:AA15" si="81">IF(N14=1,E14,"")</f>
        <v/>
      </c>
      <c r="AB14">
        <f t="shared" si="67"/>
        <v>0</v>
      </c>
      <c r="AC14" t="str">
        <f t="shared" si="68"/>
        <v/>
      </c>
      <c r="AD14" s="191" t="str">
        <f t="shared" ref="AD14:AD15" si="82">IF(N14=1,I14,"")</f>
        <v/>
      </c>
      <c r="AE14" t="str">
        <f t="shared" si="74"/>
        <v/>
      </c>
      <c r="AF14" t="str">
        <f t="shared" ref="AF14:AF15" si="83">IF(N14=1,IF(F14="i","*",""),"")</f>
        <v/>
      </c>
      <c r="AG14" s="191" t="str">
        <f t="shared" si="8"/>
        <v/>
      </c>
      <c r="AH14" t="str">
        <f>IF(N14=1,H14,"")</f>
        <v/>
      </c>
      <c r="AI14" t="str">
        <f t="shared" si="26"/>
        <v/>
      </c>
      <c r="AJ14" t="str">
        <f>IF(N14=1,G14,"")</f>
        <v/>
      </c>
      <c r="AK14" t="str">
        <f t="shared" si="52"/>
        <v/>
      </c>
      <c r="AL14">
        <f t="shared" si="69"/>
        <v>0</v>
      </c>
      <c r="AM14" t="str">
        <f t="shared" si="70"/>
        <v/>
      </c>
      <c r="AN14" t="str">
        <f t="shared" si="53"/>
        <v/>
      </c>
      <c r="AO14">
        <f t="shared" si="75"/>
        <v>1</v>
      </c>
      <c r="AP14" t="str">
        <f t="shared" si="71"/>
        <v/>
      </c>
      <c r="AQ14" t="str">
        <f t="shared" si="54"/>
        <v/>
      </c>
      <c r="AR14">
        <f t="shared" si="76"/>
        <v>38</v>
      </c>
      <c r="AS14" t="str">
        <f t="shared" si="55"/>
        <v/>
      </c>
      <c r="AT14" t="str">
        <f t="shared" si="56"/>
        <v/>
      </c>
      <c r="AU14" t="str">
        <f t="shared" si="57"/>
        <v/>
      </c>
      <c r="AV14" t="str">
        <f t="shared" si="58"/>
        <v/>
      </c>
      <c r="BA14" t="str">
        <f t="shared" si="59"/>
        <v>groups and associations</v>
      </c>
      <c r="BB14" t="str">
        <f>IF(F14="m",E14&amp;IF(BD14=BC$19,"",IF(BD14=(BC$19-1)," and ",", ")),"")</f>
        <v xml:space="preserve">groups and associations, </v>
      </c>
      <c r="BC14">
        <f t="shared" si="60"/>
        <v>1</v>
      </c>
      <c r="BD14">
        <f>IF(BC14="",0,1)</f>
        <v>1</v>
      </c>
      <c r="BE14" t="str">
        <f>IF(F14="i",E14&amp;IF(BG14=$BF$19,"",IF(BG14=(BF$19-1)," and ",", ")),"")</f>
        <v/>
      </c>
      <c r="BF14" t="str">
        <f t="shared" si="61"/>
        <v/>
      </c>
      <c r="BG14">
        <f>IF(BF14="",0,1)</f>
        <v>0</v>
      </c>
      <c r="BI14">
        <f t="shared" si="62"/>
        <v>8.09</v>
      </c>
    </row>
    <row r="15" spans="1:61">
      <c r="A15">
        <v>0.11</v>
      </c>
      <c r="B15">
        <f t="shared" si="63"/>
        <v>7</v>
      </c>
      <c r="C15" t="s">
        <v>783</v>
      </c>
      <c r="D15" s="10" t="s">
        <v>659</v>
      </c>
      <c r="E15" t="s">
        <v>698</v>
      </c>
      <c r="F15" t="str">
        <f>VLOOKUP('Country profile'!$B$4&amp;", "&amp;D15,Data,10,FALSE)</f>
        <v>m</v>
      </c>
      <c r="G15">
        <f>VLOOKUP('Country profile'!$B$4&amp;", "&amp;D15,Data,9,FALSE)</f>
        <v>2013</v>
      </c>
      <c r="H15">
        <f>VLOOKUP('Country profile'!$B$4&amp;", "&amp;D15,Data,8,FALSE)</f>
        <v>28.36</v>
      </c>
      <c r="I15">
        <f>VLOOKUP('Country profile'!$B$4&amp;", "&amp;D15,Data,6,FALSE)</f>
        <v>104</v>
      </c>
      <c r="J15" t="s">
        <v>689</v>
      </c>
      <c r="K15" s="43"/>
      <c r="L15" t="str">
        <f>VLOOKUP(D15,DataSources,3,FALSE)</f>
        <v>Reporters without borders</v>
      </c>
      <c r="M15">
        <f t="shared" si="51"/>
        <v>14</v>
      </c>
      <c r="N15">
        <f t="shared" si="64"/>
        <v>7</v>
      </c>
      <c r="O15" s="191" t="str">
        <f t="shared" si="77"/>
        <v/>
      </c>
      <c r="P15">
        <f t="shared" si="65"/>
        <v>1</v>
      </c>
      <c r="Q15" t="str">
        <f t="shared" si="21"/>
        <v/>
      </c>
      <c r="R15" s="191" t="str">
        <f t="shared" si="78"/>
        <v/>
      </c>
      <c r="S15">
        <f t="shared" si="72"/>
        <v>3</v>
      </c>
      <c r="T15" t="str">
        <f t="shared" si="79"/>
        <v/>
      </c>
      <c r="U15" s="191" t="str">
        <f t="shared" si="22"/>
        <v/>
      </c>
      <c r="V15">
        <f t="shared" si="66"/>
        <v>1</v>
      </c>
      <c r="W15" t="str">
        <f t="shared" si="23"/>
        <v/>
      </c>
      <c r="X15" t="str">
        <f t="shared" si="24"/>
        <v/>
      </c>
      <c r="Y15">
        <f t="shared" si="73"/>
        <v>20</v>
      </c>
      <c r="Z15" t="str">
        <f t="shared" si="80"/>
        <v/>
      </c>
      <c r="AA15" s="191" t="str">
        <f t="shared" si="81"/>
        <v/>
      </c>
      <c r="AB15">
        <f t="shared" si="67"/>
        <v>0</v>
      </c>
      <c r="AC15" t="str">
        <f t="shared" si="68"/>
        <v/>
      </c>
      <c r="AD15" s="191" t="str">
        <f t="shared" si="82"/>
        <v/>
      </c>
      <c r="AE15" t="str">
        <f t="shared" si="74"/>
        <v/>
      </c>
      <c r="AF15" t="str">
        <f t="shared" si="83"/>
        <v/>
      </c>
      <c r="AG15" s="191" t="str">
        <f t="shared" si="8"/>
        <v/>
      </c>
      <c r="AH15" t="str">
        <f>IF(N15=1,H15,"")</f>
        <v/>
      </c>
      <c r="AI15" t="str">
        <f t="shared" si="26"/>
        <v/>
      </c>
      <c r="AJ15" t="str">
        <f>IF(N15=1,G14,"")</f>
        <v/>
      </c>
      <c r="AK15" t="str">
        <f t="shared" si="52"/>
        <v/>
      </c>
      <c r="AL15">
        <f t="shared" si="69"/>
        <v>0</v>
      </c>
      <c r="AM15" t="str">
        <f t="shared" si="70"/>
        <v/>
      </c>
      <c r="AN15" t="str">
        <f t="shared" si="53"/>
        <v/>
      </c>
      <c r="AO15">
        <f t="shared" si="75"/>
        <v>1</v>
      </c>
      <c r="AP15" t="str">
        <f t="shared" si="71"/>
        <v/>
      </c>
      <c r="AQ15" t="str">
        <f t="shared" si="54"/>
        <v/>
      </c>
      <c r="AR15">
        <f t="shared" si="76"/>
        <v>38</v>
      </c>
      <c r="AS15" t="str">
        <f t="shared" si="55"/>
        <v/>
      </c>
      <c r="AT15" t="str">
        <f t="shared" si="56"/>
        <v/>
      </c>
      <c r="AU15" t="str">
        <f t="shared" si="57"/>
        <v/>
      </c>
      <c r="AV15" t="str">
        <f t="shared" si="58"/>
        <v/>
      </c>
      <c r="BA15" t="str">
        <f t="shared" si="59"/>
        <v/>
      </c>
      <c r="BB15" t="str">
        <f>IF(F15="m",E15&amp;IF(BD15=BC$19,"",IF(BD15=(BC$19-1)," and ",", ")),"")</f>
        <v xml:space="preserve">media, </v>
      </c>
      <c r="BC15">
        <f t="shared" si="60"/>
        <v>1</v>
      </c>
      <c r="BD15">
        <f>IF(BC15=1,BD14+BC15,BD14)</f>
        <v>2</v>
      </c>
      <c r="BE15" t="str">
        <f>IF(F15="i",E15&amp;IF(BG15=$BF$19,"",IF(BG15=(BF$19-1)," and ",", ")),"")</f>
        <v/>
      </c>
      <c r="BF15" t="str">
        <f t="shared" si="61"/>
        <v/>
      </c>
      <c r="BG15">
        <f>IF(BF15=1,BG14+BF15,BG14)</f>
        <v>0</v>
      </c>
      <c r="BI15">
        <f t="shared" si="62"/>
        <v>7.11</v>
      </c>
    </row>
    <row r="16" spans="1:61">
      <c r="A16">
        <v>0.13</v>
      </c>
      <c r="B16">
        <f t="shared" si="63"/>
        <v>1</v>
      </c>
      <c r="C16" t="s">
        <v>783</v>
      </c>
      <c r="D16" s="10" t="s">
        <v>666</v>
      </c>
      <c r="E16" t="s">
        <v>699</v>
      </c>
      <c r="F16" t="str">
        <f>VLOOKUP('Country profile'!$B$4&amp;", "&amp;D16,Data,10,FALSE)</f>
        <v>m</v>
      </c>
      <c r="G16">
        <f>VLOOKUP('Country profile'!$B$4&amp;", "&amp;D16,Data,9,FALSE)</f>
        <v>2013</v>
      </c>
      <c r="H16">
        <f>VLOOKUP('Country profile'!$B$4&amp;", "&amp;D16,Data,8,FALSE)</f>
        <v>175</v>
      </c>
      <c r="I16">
        <f>VLOOKUP('Country profile'!$B$4&amp;", "&amp;D16,Data,6,FALSE)</f>
        <v>36</v>
      </c>
      <c r="J16" t="s">
        <v>761</v>
      </c>
      <c r="K16" s="43"/>
      <c r="L16" t="str">
        <f>VLOOKUP(D16,DataSources,3,FALSE)</f>
        <v>SCImago Journal &amp; Country Rank</v>
      </c>
      <c r="M16">
        <f t="shared" si="51"/>
        <v>5</v>
      </c>
      <c r="N16">
        <f t="shared" si="64"/>
        <v>1</v>
      </c>
      <c r="O16" s="191" t="str">
        <f t="shared" ref="O16:O18" si="84">IF(M16=1,E16,"")</f>
        <v/>
      </c>
      <c r="P16">
        <f t="shared" si="65"/>
        <v>1</v>
      </c>
      <c r="Q16" t="str">
        <f t="shared" si="21"/>
        <v/>
      </c>
      <c r="R16" s="191" t="str">
        <f t="shared" ref="R16:R18" si="85">IF(M16=1,I16,"")</f>
        <v/>
      </c>
      <c r="S16">
        <f t="shared" si="72"/>
        <v>3</v>
      </c>
      <c r="T16" t="str">
        <f t="shared" ref="T16:T18" si="86">IF(M16=1,IF(F16="i","*",""),"")</f>
        <v/>
      </c>
      <c r="U16" s="191" t="str">
        <f t="shared" si="22"/>
        <v/>
      </c>
      <c r="V16">
        <f t="shared" si="66"/>
        <v>1</v>
      </c>
      <c r="W16" t="str">
        <f t="shared" si="23"/>
        <v/>
      </c>
      <c r="X16" t="str">
        <f t="shared" si="24"/>
        <v/>
      </c>
      <c r="Y16">
        <f t="shared" si="73"/>
        <v>20</v>
      </c>
      <c r="Z16" t="str">
        <f t="shared" ref="Z16:Z18" si="87">IF(M16=2,IF(F16="i","*",""),"")</f>
        <v/>
      </c>
      <c r="AA16" s="191" t="str">
        <f t="shared" ref="AA16:AA18" si="88">IF(N16=1,E16,"")</f>
        <v>research</v>
      </c>
      <c r="AB16">
        <f t="shared" si="67"/>
        <v>1</v>
      </c>
      <c r="AC16" t="str">
        <f t="shared" si="68"/>
        <v>research</v>
      </c>
      <c r="AD16" s="191">
        <f t="shared" ref="AD16:AD18" si="89">IF(N16=1,I16,"")</f>
        <v>36</v>
      </c>
      <c r="AE16">
        <f t="shared" si="74"/>
        <v>36</v>
      </c>
      <c r="AF16" t="str">
        <f t="shared" ref="AF16:AF18" si="90">IF(N16=1,IF(F16="i","*",""),"")</f>
        <v/>
      </c>
      <c r="AG16" s="191" t="str">
        <f t="shared" si="8"/>
        <v>research rankings</v>
      </c>
      <c r="AH16">
        <f t="shared" ref="AH16:AH18" si="91">IF(N16=1,H16,"")</f>
        <v>175</v>
      </c>
      <c r="AI16" t="str">
        <f t="shared" si="26"/>
        <v/>
      </c>
      <c r="AJ16">
        <f>IF(N16=1,G16,"")</f>
        <v>2013</v>
      </c>
      <c r="AK16" t="str">
        <f t="shared" si="52"/>
        <v>research rankings of 175  in year 2013</v>
      </c>
      <c r="AL16">
        <f t="shared" si="69"/>
        <v>1</v>
      </c>
      <c r="AM16" t="str">
        <f t="shared" si="70"/>
        <v>research rankings of 175  in year 2013</v>
      </c>
      <c r="AN16" t="str">
        <f t="shared" si="53"/>
        <v/>
      </c>
      <c r="AO16">
        <f t="shared" si="75"/>
        <v>1</v>
      </c>
      <c r="AP16" t="str">
        <f t="shared" si="71"/>
        <v/>
      </c>
      <c r="AQ16" t="str">
        <f t="shared" si="54"/>
        <v/>
      </c>
      <c r="AR16">
        <f t="shared" si="76"/>
        <v>38</v>
      </c>
      <c r="AS16" t="str">
        <f t="shared" si="55"/>
        <v/>
      </c>
      <c r="AT16" t="str">
        <f t="shared" si="56"/>
        <v/>
      </c>
      <c r="AU16" t="str">
        <f t="shared" si="57"/>
        <v/>
      </c>
      <c r="AV16" t="str">
        <f t="shared" si="58"/>
        <v/>
      </c>
      <c r="BA16" t="str">
        <f t="shared" si="59"/>
        <v/>
      </c>
      <c r="BB16" t="str">
        <f>IF(F16="m",E16&amp;IF(BD16=BC$19,"",IF(BD16=(BC$19-1)," and ",", ")),"")</f>
        <v xml:space="preserve">research and </v>
      </c>
      <c r="BC16">
        <f t="shared" si="60"/>
        <v>1</v>
      </c>
      <c r="BD16">
        <f t="shared" ref="BD16:BD18" si="92">IF(BC16=1,BD15+BC16,BD15)</f>
        <v>3</v>
      </c>
      <c r="BE16" t="str">
        <f>IF(F16="i",E16&amp;IF(BG16=$BF$19,"",IF(BG16=(BF$19-1)," and ",", ")),"")</f>
        <v/>
      </c>
      <c r="BF16" t="str">
        <f t="shared" si="61"/>
        <v/>
      </c>
      <c r="BG16">
        <f t="shared" ref="BG16:BG18" si="93">IF(BF16=1,BG15+BF16,BG15)</f>
        <v>0</v>
      </c>
      <c r="BI16">
        <f t="shared" si="62"/>
        <v>1.1299999999999999</v>
      </c>
    </row>
    <row r="17" spans="1:61">
      <c r="A17">
        <v>7.0000000000000007E-2</v>
      </c>
      <c r="B17">
        <f t="shared" si="63"/>
        <v>6</v>
      </c>
      <c r="C17" t="s">
        <v>783</v>
      </c>
      <c r="D17" s="10" t="s">
        <v>668</v>
      </c>
      <c r="E17" t="s">
        <v>700</v>
      </c>
      <c r="F17" t="str">
        <f>VLOOKUP('Country profile'!$B$4&amp;", "&amp;D17,Data,10,FALSE)</f>
        <v>m</v>
      </c>
      <c r="G17">
        <f>VLOOKUP('Country profile'!$B$4&amp;", "&amp;D17,Data,9,FALSE)</f>
        <v>2013</v>
      </c>
      <c r="H17">
        <f>VLOOKUP('Country profile'!$B$4&amp;", "&amp;D17,Data,8,FALSE)</f>
        <v>-0.13</v>
      </c>
      <c r="I17">
        <f>VLOOKUP('Country profile'!$B$4&amp;", "&amp;D17,Data,6,FALSE)</f>
        <v>103</v>
      </c>
      <c r="J17" t="s">
        <v>690</v>
      </c>
      <c r="K17" s="43"/>
      <c r="L17" t="s">
        <v>771</v>
      </c>
      <c r="M17">
        <f t="shared" si="51"/>
        <v>13</v>
      </c>
      <c r="N17">
        <f t="shared" si="64"/>
        <v>6</v>
      </c>
      <c r="O17" s="191" t="str">
        <f t="shared" si="84"/>
        <v/>
      </c>
      <c r="P17">
        <f t="shared" si="65"/>
        <v>1</v>
      </c>
      <c r="Q17" t="str">
        <f t="shared" si="21"/>
        <v/>
      </c>
      <c r="R17" s="191" t="str">
        <f t="shared" si="85"/>
        <v/>
      </c>
      <c r="S17">
        <f t="shared" si="72"/>
        <v>3</v>
      </c>
      <c r="T17" t="str">
        <f t="shared" si="86"/>
        <v/>
      </c>
      <c r="U17" s="191" t="str">
        <f t="shared" si="22"/>
        <v/>
      </c>
      <c r="V17">
        <f t="shared" si="66"/>
        <v>1</v>
      </c>
      <c r="W17" t="str">
        <f t="shared" si="23"/>
        <v/>
      </c>
      <c r="X17" t="str">
        <f t="shared" si="24"/>
        <v/>
      </c>
      <c r="Y17">
        <f t="shared" si="73"/>
        <v>20</v>
      </c>
      <c r="Z17" t="str">
        <f t="shared" si="87"/>
        <v/>
      </c>
      <c r="AA17" s="191" t="str">
        <f t="shared" si="88"/>
        <v/>
      </c>
      <c r="AB17">
        <f t="shared" si="67"/>
        <v>1</v>
      </c>
      <c r="AC17" t="str">
        <f t="shared" si="68"/>
        <v/>
      </c>
      <c r="AD17" s="191" t="str">
        <f t="shared" si="89"/>
        <v/>
      </c>
      <c r="AE17">
        <f t="shared" si="74"/>
        <v>36</v>
      </c>
      <c r="AF17" t="str">
        <f t="shared" si="90"/>
        <v/>
      </c>
      <c r="AG17" s="191" t="str">
        <f t="shared" si="8"/>
        <v/>
      </c>
      <c r="AH17" t="str">
        <f t="shared" si="91"/>
        <v/>
      </c>
      <c r="AI17" t="str">
        <f t="shared" si="26"/>
        <v/>
      </c>
      <c r="AJ17" t="str">
        <f>IF(N17=1,G17,"")</f>
        <v/>
      </c>
      <c r="AK17" t="str">
        <f t="shared" si="52"/>
        <v/>
      </c>
      <c r="AL17">
        <f t="shared" si="69"/>
        <v>1</v>
      </c>
      <c r="AM17" t="str">
        <f t="shared" si="70"/>
        <v/>
      </c>
      <c r="AN17" t="str">
        <f t="shared" si="53"/>
        <v/>
      </c>
      <c r="AO17">
        <f t="shared" si="75"/>
        <v>1</v>
      </c>
      <c r="AP17" t="str">
        <f t="shared" si="71"/>
        <v/>
      </c>
      <c r="AQ17" t="str">
        <f t="shared" si="54"/>
        <v/>
      </c>
      <c r="AR17">
        <f t="shared" si="76"/>
        <v>38</v>
      </c>
      <c r="AS17" t="str">
        <f t="shared" si="55"/>
        <v/>
      </c>
      <c r="AT17" t="str">
        <f t="shared" si="56"/>
        <v/>
      </c>
      <c r="AU17" t="str">
        <f t="shared" si="57"/>
        <v/>
      </c>
      <c r="AV17" t="str">
        <f t="shared" si="58"/>
        <v/>
      </c>
      <c r="BA17" t="str">
        <f t="shared" si="59"/>
        <v/>
      </c>
      <c r="BB17" t="str">
        <f>IF(F17="m",E17&amp;IF(BD17=BC$19,"",IF(BD17=(BC$19-1)," and ",", ")),"")</f>
        <v>governance and institutions</v>
      </c>
      <c r="BC17">
        <f t="shared" si="60"/>
        <v>1</v>
      </c>
      <c r="BD17">
        <f t="shared" si="92"/>
        <v>4</v>
      </c>
      <c r="BE17" t="str">
        <f>IF(F17="i",E17&amp;IF(BG17=$BF$19,"",IF(BG17=(BF$19-1)," and ",", ")),"")</f>
        <v/>
      </c>
      <c r="BF17" t="str">
        <f t="shared" si="61"/>
        <v/>
      </c>
      <c r="BG17">
        <f t="shared" si="93"/>
        <v>0</v>
      </c>
      <c r="BI17">
        <f t="shared" si="62"/>
        <v>6.07</v>
      </c>
    </row>
    <row r="18" spans="1:61">
      <c r="A18">
        <v>0.08</v>
      </c>
      <c r="B18">
        <f t="shared" si="63"/>
        <v>5</v>
      </c>
      <c r="C18" t="s">
        <v>783</v>
      </c>
      <c r="D18" s="10" t="s">
        <v>671</v>
      </c>
      <c r="E18" t="s">
        <v>701</v>
      </c>
      <c r="F18" t="str">
        <f>VLOOKUP('Country profile'!$B$4&amp;", "&amp;D18,Data,10,FALSE)</f>
        <v>i</v>
      </c>
      <c r="G18">
        <f>VLOOKUP('Country profile'!$B$4&amp;", "&amp;D18,Data,9,FALSE)</f>
        <v>2013</v>
      </c>
      <c r="H18">
        <f>VLOOKUP('Country profile'!$B$4&amp;", "&amp;D18,Data,8,FALSE)</f>
        <v>28</v>
      </c>
      <c r="I18">
        <f>VLOOKUP('Country profile'!$B$4&amp;", "&amp;D18,Data,6,FALSE)</f>
        <v>56</v>
      </c>
      <c r="J18" t="s">
        <v>762</v>
      </c>
      <c r="K18" s="43"/>
      <c r="L18" t="s">
        <v>773</v>
      </c>
      <c r="M18">
        <f t="shared" si="51"/>
        <v>12</v>
      </c>
      <c r="N18">
        <f t="shared" si="64"/>
        <v>5</v>
      </c>
      <c r="O18" s="191" t="str">
        <f t="shared" si="84"/>
        <v/>
      </c>
      <c r="P18">
        <f t="shared" si="65"/>
        <v>1</v>
      </c>
      <c r="Q18" t="str">
        <f t="shared" si="21"/>
        <v/>
      </c>
      <c r="R18" s="191" t="str">
        <f t="shared" si="85"/>
        <v/>
      </c>
      <c r="S18">
        <f t="shared" si="72"/>
        <v>3</v>
      </c>
      <c r="T18" t="str">
        <f t="shared" si="86"/>
        <v/>
      </c>
      <c r="U18" s="191" t="str">
        <f t="shared" si="22"/>
        <v/>
      </c>
      <c r="V18">
        <f t="shared" si="66"/>
        <v>1</v>
      </c>
      <c r="W18" t="str">
        <f t="shared" si="23"/>
        <v/>
      </c>
      <c r="X18" t="str">
        <f t="shared" si="24"/>
        <v/>
      </c>
      <c r="Y18">
        <f t="shared" si="73"/>
        <v>20</v>
      </c>
      <c r="Z18" t="str">
        <f t="shared" si="87"/>
        <v/>
      </c>
      <c r="AA18" s="191" t="str">
        <f t="shared" si="88"/>
        <v/>
      </c>
      <c r="AB18">
        <f t="shared" si="67"/>
        <v>1</v>
      </c>
      <c r="AC18" t="str">
        <f t="shared" si="68"/>
        <v/>
      </c>
      <c r="AD18" s="191" t="str">
        <f t="shared" si="89"/>
        <v/>
      </c>
      <c r="AE18">
        <f t="shared" si="74"/>
        <v>36</v>
      </c>
      <c r="AF18" t="str">
        <f t="shared" si="90"/>
        <v/>
      </c>
      <c r="AG18" s="191" t="str">
        <f t="shared" si="8"/>
        <v/>
      </c>
      <c r="AH18" t="str">
        <f t="shared" si="91"/>
        <v/>
      </c>
      <c r="AI18" t="str">
        <f t="shared" si="26"/>
        <v/>
      </c>
      <c r="AJ18" t="str">
        <f>IF(N18=1,G18,"")</f>
        <v/>
      </c>
      <c r="AK18" t="str">
        <f t="shared" si="52"/>
        <v/>
      </c>
      <c r="AL18">
        <f t="shared" si="69"/>
        <v>1</v>
      </c>
      <c r="AM18" t="str">
        <f t="shared" si="70"/>
        <v/>
      </c>
      <c r="AN18" t="str">
        <f t="shared" si="53"/>
        <v/>
      </c>
      <c r="AO18">
        <f t="shared" si="75"/>
        <v>1</v>
      </c>
      <c r="AP18" t="str">
        <f t="shared" si="71"/>
        <v/>
      </c>
      <c r="AQ18" t="str">
        <f t="shared" si="54"/>
        <v/>
      </c>
      <c r="AR18">
        <f t="shared" si="76"/>
        <v>38</v>
      </c>
      <c r="AS18" t="str">
        <f t="shared" si="55"/>
        <v/>
      </c>
      <c r="AT18" t="str">
        <f t="shared" si="56"/>
        <v/>
      </c>
      <c r="AU18" t="str">
        <f t="shared" si="57"/>
        <v/>
      </c>
      <c r="AV18" t="str">
        <f t="shared" si="58"/>
        <v/>
      </c>
      <c r="BA18" t="str">
        <f t="shared" si="59"/>
        <v/>
      </c>
      <c r="BB18" t="str">
        <f>IF(F18="m",E18&amp;IF(BD18=BC$19,"",IF(BD18=(BC$19-1)," and ",", ")),"")</f>
        <v/>
      </c>
      <c r="BC18" t="str">
        <f t="shared" si="60"/>
        <v/>
      </c>
      <c r="BD18">
        <f t="shared" si="92"/>
        <v>4</v>
      </c>
      <c r="BE18" t="str">
        <f>IF(F18="i",E18&amp;IF(BG18=$BF$19,"",IF(BG18=(BF$19-1)," and ",", ")),"")</f>
        <v>grants and volunteerism</v>
      </c>
      <c r="BF18">
        <f t="shared" si="61"/>
        <v>1</v>
      </c>
      <c r="BG18">
        <f t="shared" si="93"/>
        <v>1</v>
      </c>
      <c r="BI18">
        <f t="shared" si="62"/>
        <v>5.08</v>
      </c>
    </row>
    <row r="19" spans="1:61" ht="16" thickBot="1">
      <c r="B19" s="1" t="s">
        <v>1390</v>
      </c>
      <c r="C19" s="38"/>
      <c r="D19" s="38"/>
      <c r="E19" s="38"/>
      <c r="F19" s="38"/>
      <c r="G19" s="38"/>
      <c r="H19" s="38"/>
      <c r="I19" s="38"/>
      <c r="J19" s="38"/>
      <c r="K19" s="38"/>
      <c r="L19" s="38"/>
      <c r="M19" s="41"/>
      <c r="N19" s="41"/>
      <c r="O19" s="192" t="str">
        <f>Q19</f>
        <v>health</v>
      </c>
      <c r="P19" s="41"/>
      <c r="Q19" s="41" t="str">
        <f>Q3&amp;Q4&amp;Q5&amp;Q6&amp;Q7&amp;Q8&amp;Q9&amp;Q11&amp;Q12&amp;Q13&amp;Q14&amp;Q15&amp;Q16&amp;Q17&amp;Q18</f>
        <v>health</v>
      </c>
      <c r="R19" s="192">
        <f>S19</f>
        <v>3</v>
      </c>
      <c r="S19" s="41">
        <f>S18</f>
        <v>3</v>
      </c>
      <c r="T19" s="41" t="str">
        <f>T3&amp;T4&amp;T5&amp;T6&amp;T7&amp;T8&amp;T9&amp;T11&amp;T12&amp;T13&amp;T14&amp;T15&amp;T16&amp;T17&amp;T18</f>
        <v/>
      </c>
      <c r="U19" s="192" t="str">
        <f>U3&amp;U4&amp;U5&amp;U6&amp;U7&amp;U8&amp;U9&amp;U11&amp;U12&amp;U13&amp;U14&amp;U15&amp;U16&amp;U17&amp;U18</f>
        <v>social services</v>
      </c>
      <c r="V19" s="41"/>
      <c r="W19" s="41" t="str">
        <f>W3&amp;W4&amp;W5&amp;W6&amp;W7&amp;W8&amp;W9&amp;W11&amp;W12&amp;W13&amp;W14&amp;W15&amp;W16&amp;W17&amp;W18</f>
        <v>social services</v>
      </c>
      <c r="X19" s="41">
        <f>Y19</f>
        <v>20</v>
      </c>
      <c r="Y19" s="41">
        <f>Y18</f>
        <v>20</v>
      </c>
      <c r="Z19" s="41" t="str">
        <f>Z3&amp;Z4&amp;Z5&amp;Z6&amp;Z7&amp;Z8&amp;Z9&amp;Z11&amp;Z12&amp;Z13&amp;Z14&amp;Z15&amp;Z16&amp;Z17&amp;Z18</f>
        <v>*</v>
      </c>
      <c r="AA19" s="192" t="str">
        <f>AC19</f>
        <v>research</v>
      </c>
      <c r="AB19" s="41">
        <f>AB18</f>
        <v>1</v>
      </c>
      <c r="AC19" s="41" t="str">
        <f>AC11&amp;AC12&amp;AC13&amp;AC14&amp;AC15&amp;AC16&amp;AC17&amp;AC18</f>
        <v>research</v>
      </c>
      <c r="AD19" s="192">
        <f>AE19</f>
        <v>36</v>
      </c>
      <c r="AE19" s="41">
        <f>AE18</f>
        <v>36</v>
      </c>
      <c r="AF19" s="41" t="str">
        <f>AF3&amp;AF4&amp;AF5&amp;AF6&amp;AF7&amp;AF8&amp;AF9&amp;AF11&amp;AF12&amp;AF13&amp;AF14&amp;AF15&amp;AF16&amp;AF17&amp;AF18</f>
        <v/>
      </c>
      <c r="AG19" s="192" t="str">
        <f>AG3&amp;AG4&amp;AG5&amp;AG6&amp;AG7&amp;AG8&amp;AG9&amp;AG11&amp;AG12&amp;AG13&amp;AG14&amp;AG15&amp;AG16&amp;AG17&amp;AG18</f>
        <v>life expectanceresearch rankings</v>
      </c>
      <c r="AH19" s="41" t="str">
        <f>AH3&amp;AH4&amp;AH5&amp;AH6&amp;AH7&amp;AH8&amp;AH9&amp;AH11&amp;AH12&amp;AH13&amp;AH14&amp;AH15&amp;AH16&amp;AH17&amp;AH18</f>
        <v>45175</v>
      </c>
      <c r="AI19" s="41" t="str">
        <f>AI3&amp;AI4&amp;AI5&amp;AI6&amp;AI7&amp;AI8&amp;AI9&amp;AI11&amp;AI12&amp;AI13&amp;AI14&amp;AI15&amp;AI16&amp;AI17&amp;AI18</f>
        <v>years</v>
      </c>
      <c r="AJ19" s="41" t="str">
        <f>AJ3&amp;AJ4&amp;AJ5&amp;AJ6&amp;AJ7&amp;AJ8&amp;AJ9&amp;AJ11&amp;AJ12&amp;AJ13&amp;AJ14&amp;AJ15&amp;AJ16&amp;AJ17&amp;AJ18</f>
        <v>20072013</v>
      </c>
      <c r="AK19" s="41"/>
      <c r="AL19" s="41">
        <f>AL18</f>
        <v>1</v>
      </c>
      <c r="AM19" s="41" t="str">
        <f>AM11&amp;AM12&amp;AM13&amp;AM14&amp;AM15&amp;AM16&amp;AM17&amp;AM18</f>
        <v>research rankings of 175  in year 2013</v>
      </c>
      <c r="AN19" s="41" t="str">
        <f>AP19</f>
        <v>economic development</v>
      </c>
      <c r="AO19" s="41">
        <f>AO18</f>
        <v>1</v>
      </c>
      <c r="AP19" s="41" t="str">
        <f>AP11&amp;AP12&amp;AP13&amp;AP14&amp;AP15&amp;AP16&amp;AP17&amp;AP18</f>
        <v>economic development</v>
      </c>
      <c r="AQ19" s="41">
        <f>AR19</f>
        <v>38</v>
      </c>
      <c r="AR19" s="41">
        <f>AR18</f>
        <v>38</v>
      </c>
      <c r="AS19" s="41" t="str">
        <f>AS11&amp;AS12&amp;AS13&amp;AS14&amp;AS15&amp;AS16&amp;AS17&amp;AS18</f>
        <v/>
      </c>
      <c r="AT19" s="41"/>
      <c r="AU19" s="41"/>
      <c r="AV19" s="41"/>
      <c r="AW19" s="41"/>
      <c r="AX19" s="41"/>
      <c r="AY19" s="41"/>
      <c r="AZ19" s="41"/>
      <c r="BA19" s="41" t="str">
        <f>BA11&amp;BA12&amp;BA13&amp;BA14&amp;BA15&amp;BA16&amp;BA17&amp;BA18</f>
        <v>groups and associations</v>
      </c>
      <c r="BB19" s="40" t="s">
        <v>752</v>
      </c>
      <c r="BC19" s="41">
        <f>SUM(BC14:BC18)</f>
        <v>4</v>
      </c>
      <c r="BD19" s="41"/>
      <c r="BE19" s="40" t="s">
        <v>750</v>
      </c>
      <c r="BF19" s="41">
        <f>SUM(BF14:BF18)</f>
        <v>1</v>
      </c>
      <c r="BG19" s="41"/>
    </row>
    <row r="20" spans="1:61" ht="16" thickTop="1">
      <c r="P20">
        <f>P18</f>
        <v>1</v>
      </c>
      <c r="V20">
        <f>V18</f>
        <v>1</v>
      </c>
    </row>
    <row r="21" spans="1:61">
      <c r="M21">
        <f>MAX(M3:M18)</f>
        <v>15</v>
      </c>
    </row>
    <row r="22" spans="1:61">
      <c r="M22">
        <f>MIN(M3:M18)</f>
        <v>1</v>
      </c>
    </row>
    <row r="24" spans="1:61">
      <c r="L24" t="s">
        <v>1404</v>
      </c>
      <c r="M24">
        <f>COUNTIF(M3:M18,1)</f>
        <v>1</v>
      </c>
    </row>
    <row r="25" spans="1:61">
      <c r="L25" t="s">
        <v>1405</v>
      </c>
      <c r="M25">
        <f>COUNTIF(M3:M18,2)</f>
        <v>1</v>
      </c>
    </row>
    <row r="26" spans="1:61">
      <c r="L26" t="s">
        <v>1406</v>
      </c>
      <c r="M26">
        <f>COUNTIF(M3:M18,3)</f>
        <v>2</v>
      </c>
    </row>
    <row r="27" spans="1:61">
      <c r="L27" t="s">
        <v>1407</v>
      </c>
      <c r="M27">
        <f>COUNTIF(M3:M18,4)</f>
        <v>0</v>
      </c>
    </row>
    <row r="29" spans="1:61">
      <c r="L29" t="s">
        <v>1408</v>
      </c>
      <c r="M29">
        <f>IF(M24="",0,1)</f>
        <v>1</v>
      </c>
    </row>
    <row r="30" spans="1:61">
      <c r="A30">
        <f t="shared" ref="A30:A44" si="94">RANK(B30,B$30:B$44,1)</f>
        <v>1</v>
      </c>
      <c r="B30">
        <f t="shared" ref="B30:B36" si="95">M3+A3</f>
        <v>1.1000000000000001</v>
      </c>
      <c r="C30" t="str">
        <f t="shared" ref="C30:C36" si="96">D3</f>
        <v>Health</v>
      </c>
      <c r="D30">
        <f t="shared" ref="D30:D36" si="97">I3</f>
        <v>3</v>
      </c>
      <c r="E30" t="str">
        <f t="shared" ref="E30:E36" si="98">F3</f>
        <v>m</v>
      </c>
      <c r="L30" t="s">
        <v>1409</v>
      </c>
      <c r="M30">
        <f>IF(M25&gt;0,M29+1,M29)</f>
        <v>2</v>
      </c>
      <c r="N30">
        <f>N3</f>
        <v>1</v>
      </c>
    </row>
    <row r="31" spans="1:61">
      <c r="A31">
        <f t="shared" si="94"/>
        <v>10</v>
      </c>
      <c r="B31">
        <f t="shared" si="95"/>
        <v>10.029999999999999</v>
      </c>
      <c r="C31" t="str">
        <f t="shared" si="96"/>
        <v>Education</v>
      </c>
      <c r="D31">
        <f t="shared" si="97"/>
        <v>52</v>
      </c>
      <c r="E31" t="str">
        <f t="shared" si="98"/>
        <v>m</v>
      </c>
      <c r="L31" t="s">
        <v>1410</v>
      </c>
      <c r="M31">
        <f t="shared" ref="M31:M32" si="99">IF(M26&gt;0,M30+1,M30)</f>
        <v>3</v>
      </c>
      <c r="N31">
        <f>N4</f>
        <v>7</v>
      </c>
    </row>
    <row r="32" spans="1:61">
      <c r="A32">
        <f t="shared" si="94"/>
        <v>4</v>
      </c>
      <c r="B32">
        <f t="shared" si="95"/>
        <v>3.15</v>
      </c>
      <c r="C32" t="str">
        <f t="shared" si="96"/>
        <v>Water supply and sanitation</v>
      </c>
      <c r="D32">
        <f t="shared" si="97"/>
        <v>29</v>
      </c>
      <c r="E32" t="str">
        <f t="shared" si="98"/>
        <v>m</v>
      </c>
      <c r="L32" t="s">
        <v>1411</v>
      </c>
      <c r="M32">
        <f t="shared" si="99"/>
        <v>3</v>
      </c>
      <c r="N32">
        <f>N5</f>
        <v>3</v>
      </c>
    </row>
    <row r="33" spans="1:14">
      <c r="A33">
        <f t="shared" si="94"/>
        <v>3</v>
      </c>
      <c r="B33">
        <f t="shared" si="95"/>
        <v>3</v>
      </c>
      <c r="C33" t="str">
        <f t="shared" si="96"/>
        <v>Nutrition</v>
      </c>
      <c r="D33">
        <f t="shared" si="97"/>
        <v>29</v>
      </c>
      <c r="E33" t="str">
        <f t="shared" si="98"/>
        <v>m</v>
      </c>
    </row>
    <row r="34" spans="1:14">
      <c r="A34">
        <f t="shared" si="94"/>
        <v>8</v>
      </c>
      <c r="B34">
        <f t="shared" si="95"/>
        <v>8.0500000000000007</v>
      </c>
      <c r="C34" t="str">
        <f t="shared" si="96"/>
        <v>Energy</v>
      </c>
      <c r="D34">
        <f t="shared" si="97"/>
        <v>41</v>
      </c>
      <c r="E34" t="str">
        <f t="shared" si="98"/>
        <v>i</v>
      </c>
      <c r="N34">
        <f>N7</f>
        <v>6</v>
      </c>
    </row>
    <row r="35" spans="1:14">
      <c r="A35">
        <f t="shared" si="94"/>
        <v>2</v>
      </c>
      <c r="B35">
        <f t="shared" si="95"/>
        <v>2.14</v>
      </c>
      <c r="C35" t="str">
        <f t="shared" si="96"/>
        <v>Social services</v>
      </c>
      <c r="D35">
        <f t="shared" si="97"/>
        <v>20</v>
      </c>
      <c r="E35" t="str">
        <f t="shared" si="98"/>
        <v>m</v>
      </c>
      <c r="N35">
        <f>N8</f>
        <v>2</v>
      </c>
    </row>
    <row r="36" spans="1:14">
      <c r="A36">
        <f t="shared" si="94"/>
        <v>7</v>
      </c>
      <c r="B36">
        <f t="shared" si="95"/>
        <v>6.04</v>
      </c>
      <c r="C36" t="str">
        <f t="shared" si="96"/>
        <v>Employment and training</v>
      </c>
      <c r="D36">
        <f t="shared" si="97"/>
        <v>38</v>
      </c>
      <c r="E36" t="str">
        <f t="shared" si="98"/>
        <v>i</v>
      </c>
      <c r="N36">
        <f>N9</f>
        <v>5</v>
      </c>
    </row>
    <row r="37" spans="1:14">
      <c r="A37">
        <f t="shared" si="94"/>
        <v>6</v>
      </c>
      <c r="B37">
        <f t="shared" ref="B37:B44" si="100">M11+A11</f>
        <v>6.01</v>
      </c>
      <c r="C37" t="str">
        <f t="shared" ref="C37:C44" si="101">D11</f>
        <v>Economic development</v>
      </c>
      <c r="D37">
        <f t="shared" ref="D37:D44" si="102">I11</f>
        <v>38</v>
      </c>
      <c r="E37" t="str">
        <f t="shared" ref="E37:E44" si="103">F11</f>
        <v>m</v>
      </c>
      <c r="N37">
        <f t="shared" ref="N37:N44" si="104">N11</f>
        <v>2</v>
      </c>
    </row>
    <row r="38" spans="1:14">
      <c r="A38">
        <f t="shared" si="94"/>
        <v>11</v>
      </c>
      <c r="B38">
        <f t="shared" si="100"/>
        <v>11.02</v>
      </c>
      <c r="C38" t="str">
        <f t="shared" si="101"/>
        <v>Business</v>
      </c>
      <c r="D38">
        <f t="shared" si="102"/>
        <v>55</v>
      </c>
      <c r="E38" t="str">
        <f t="shared" si="103"/>
        <v>m</v>
      </c>
      <c r="N38">
        <f t="shared" si="104"/>
        <v>4</v>
      </c>
    </row>
    <row r="39" spans="1:14">
      <c r="A39">
        <f t="shared" si="94"/>
        <v>9</v>
      </c>
      <c r="B39">
        <f t="shared" si="100"/>
        <v>9.06</v>
      </c>
      <c r="C39" t="str">
        <f t="shared" si="101"/>
        <v>Environment</v>
      </c>
      <c r="D39">
        <f t="shared" si="102"/>
        <v>48</v>
      </c>
      <c r="E39" t="str">
        <f t="shared" si="103"/>
        <v>i</v>
      </c>
      <c r="N39">
        <f t="shared" si="104"/>
        <v>3</v>
      </c>
    </row>
    <row r="40" spans="1:14">
      <c r="A40">
        <f t="shared" si="94"/>
        <v>15</v>
      </c>
      <c r="B40">
        <f t="shared" si="100"/>
        <v>15.09</v>
      </c>
      <c r="C40" t="str">
        <f t="shared" si="101"/>
        <v>Groups and associations</v>
      </c>
      <c r="D40">
        <f t="shared" si="102"/>
        <v>106</v>
      </c>
      <c r="E40" t="str">
        <f t="shared" si="103"/>
        <v>m</v>
      </c>
      <c r="N40">
        <f t="shared" si="104"/>
        <v>8</v>
      </c>
    </row>
    <row r="41" spans="1:14">
      <c r="A41">
        <f t="shared" si="94"/>
        <v>14</v>
      </c>
      <c r="B41">
        <f t="shared" si="100"/>
        <v>14.11</v>
      </c>
      <c r="C41" t="str">
        <f t="shared" si="101"/>
        <v>Media</v>
      </c>
      <c r="D41">
        <f t="shared" si="102"/>
        <v>104</v>
      </c>
      <c r="E41" t="str">
        <f t="shared" si="103"/>
        <v>m</v>
      </c>
      <c r="N41">
        <f t="shared" si="104"/>
        <v>7</v>
      </c>
    </row>
    <row r="42" spans="1:14">
      <c r="A42">
        <f t="shared" si="94"/>
        <v>5</v>
      </c>
      <c r="B42">
        <f t="shared" si="100"/>
        <v>5.13</v>
      </c>
      <c r="C42" t="str">
        <f t="shared" si="101"/>
        <v>Research</v>
      </c>
      <c r="D42">
        <f t="shared" si="102"/>
        <v>36</v>
      </c>
      <c r="E42" t="str">
        <f t="shared" si="103"/>
        <v>m</v>
      </c>
      <c r="N42">
        <f t="shared" si="104"/>
        <v>1</v>
      </c>
    </row>
    <row r="43" spans="1:14">
      <c r="A43">
        <f t="shared" si="94"/>
        <v>13</v>
      </c>
      <c r="B43">
        <f t="shared" si="100"/>
        <v>13.07</v>
      </c>
      <c r="C43" t="str">
        <f t="shared" si="101"/>
        <v>Governance and institutions</v>
      </c>
      <c r="D43">
        <f t="shared" si="102"/>
        <v>103</v>
      </c>
      <c r="E43" t="str">
        <f t="shared" si="103"/>
        <v>m</v>
      </c>
      <c r="N43">
        <f t="shared" si="104"/>
        <v>6</v>
      </c>
    </row>
    <row r="44" spans="1:14">
      <c r="A44">
        <f t="shared" si="94"/>
        <v>12</v>
      </c>
      <c r="B44">
        <f t="shared" si="100"/>
        <v>12.08</v>
      </c>
      <c r="C44" t="str">
        <f t="shared" si="101"/>
        <v>Grants and volunteerism</v>
      </c>
      <c r="D44">
        <f t="shared" si="102"/>
        <v>56</v>
      </c>
      <c r="E44" t="str">
        <f t="shared" si="103"/>
        <v>i</v>
      </c>
      <c r="N44">
        <f t="shared" si="104"/>
        <v>5</v>
      </c>
    </row>
    <row r="45" spans="1:14">
      <c r="A45" s="1" t="s">
        <v>1307</v>
      </c>
    </row>
    <row r="48" spans="1:14">
      <c r="B48">
        <v>1</v>
      </c>
      <c r="C48" t="str">
        <f t="shared" ref="C48:C66" si="105">VLOOKUP(B48,NeedsGraphData,3,FALSE)</f>
        <v>Health</v>
      </c>
      <c r="D48">
        <f t="shared" ref="D48:D66" si="106">VLOOKUP(B48,NeedsGraphData,4,FALSE)</f>
        <v>3</v>
      </c>
      <c r="E48" t="str">
        <f t="shared" ref="E48:E66" si="107">VLOOKUP(B48,NeedsGraphData,5,FALSE)</f>
        <v>m</v>
      </c>
      <c r="F48">
        <f t="shared" ref="F48:F66" si="108">ROUND(VLOOKUP(B48,NeedsGraphData,2,FALSE),0)</f>
        <v>1</v>
      </c>
    </row>
    <row r="49" spans="2:6">
      <c r="B49">
        <v>2</v>
      </c>
      <c r="C49" t="str">
        <f t="shared" si="105"/>
        <v>Social services</v>
      </c>
      <c r="D49">
        <f t="shared" si="106"/>
        <v>20</v>
      </c>
      <c r="E49" t="str">
        <f t="shared" si="107"/>
        <v>m</v>
      </c>
      <c r="F49">
        <f t="shared" si="108"/>
        <v>2</v>
      </c>
    </row>
    <row r="50" spans="2:6">
      <c r="B50">
        <v>3</v>
      </c>
      <c r="C50" t="str">
        <f t="shared" si="105"/>
        <v>Nutrition</v>
      </c>
      <c r="D50">
        <f t="shared" si="106"/>
        <v>29</v>
      </c>
      <c r="E50" t="str">
        <f t="shared" si="107"/>
        <v>m</v>
      </c>
      <c r="F50">
        <f t="shared" si="108"/>
        <v>3</v>
      </c>
    </row>
    <row r="51" spans="2:6">
      <c r="B51">
        <v>4</v>
      </c>
      <c r="C51" t="str">
        <f t="shared" si="105"/>
        <v>Water supply and sanitation</v>
      </c>
      <c r="D51">
        <f t="shared" si="106"/>
        <v>29</v>
      </c>
      <c r="E51" t="str">
        <f t="shared" si="107"/>
        <v>m</v>
      </c>
      <c r="F51">
        <f t="shared" si="108"/>
        <v>3</v>
      </c>
    </row>
    <row r="52" spans="2:6">
      <c r="B52">
        <v>5</v>
      </c>
      <c r="C52" t="str">
        <f t="shared" si="105"/>
        <v>Research</v>
      </c>
      <c r="D52">
        <f t="shared" si="106"/>
        <v>36</v>
      </c>
      <c r="E52" t="str">
        <f t="shared" si="107"/>
        <v>m</v>
      </c>
      <c r="F52">
        <f t="shared" si="108"/>
        <v>5</v>
      </c>
    </row>
    <row r="53" spans="2:6">
      <c r="B53">
        <v>6</v>
      </c>
      <c r="C53" t="str">
        <f t="shared" si="105"/>
        <v>Economic development</v>
      </c>
      <c r="D53">
        <f t="shared" si="106"/>
        <v>38</v>
      </c>
      <c r="E53" t="str">
        <f t="shared" si="107"/>
        <v>m</v>
      </c>
      <c r="F53">
        <f t="shared" si="108"/>
        <v>6</v>
      </c>
    </row>
    <row r="54" spans="2:6">
      <c r="B54">
        <v>7</v>
      </c>
      <c r="C54" t="str">
        <f t="shared" si="105"/>
        <v>Employment and training</v>
      </c>
      <c r="D54">
        <f t="shared" si="106"/>
        <v>38</v>
      </c>
      <c r="E54" t="str">
        <f t="shared" si="107"/>
        <v>i</v>
      </c>
      <c r="F54">
        <f t="shared" si="108"/>
        <v>6</v>
      </c>
    </row>
    <row r="55" spans="2:6">
      <c r="B55">
        <v>8</v>
      </c>
      <c r="C55" t="str">
        <f t="shared" si="105"/>
        <v>Energy</v>
      </c>
      <c r="D55">
        <f t="shared" si="106"/>
        <v>41</v>
      </c>
      <c r="E55" t="str">
        <f t="shared" si="107"/>
        <v>i</v>
      </c>
      <c r="F55">
        <f t="shared" si="108"/>
        <v>8</v>
      </c>
    </row>
    <row r="56" spans="2:6">
      <c r="B56">
        <v>9</v>
      </c>
      <c r="C56" t="str">
        <f t="shared" si="105"/>
        <v>Environment</v>
      </c>
      <c r="D56">
        <f t="shared" si="106"/>
        <v>48</v>
      </c>
      <c r="E56" t="str">
        <f t="shared" si="107"/>
        <v>i</v>
      </c>
      <c r="F56">
        <f t="shared" si="108"/>
        <v>9</v>
      </c>
    </row>
    <row r="57" spans="2:6">
      <c r="B57">
        <v>10</v>
      </c>
      <c r="C57" t="str">
        <f t="shared" si="105"/>
        <v>Education</v>
      </c>
      <c r="D57">
        <f t="shared" si="106"/>
        <v>52</v>
      </c>
      <c r="E57" t="str">
        <f t="shared" si="107"/>
        <v>m</v>
      </c>
      <c r="F57">
        <f t="shared" si="108"/>
        <v>10</v>
      </c>
    </row>
    <row r="58" spans="2:6">
      <c r="B58">
        <v>11</v>
      </c>
      <c r="C58" t="str">
        <f t="shared" si="105"/>
        <v>Business</v>
      </c>
      <c r="D58">
        <f t="shared" si="106"/>
        <v>55</v>
      </c>
      <c r="E58" t="str">
        <f t="shared" si="107"/>
        <v>m</v>
      </c>
      <c r="F58">
        <f t="shared" si="108"/>
        <v>11</v>
      </c>
    </row>
    <row r="59" spans="2:6">
      <c r="B59">
        <v>12</v>
      </c>
      <c r="C59" t="str">
        <f t="shared" si="105"/>
        <v>Grants and volunteerism</v>
      </c>
      <c r="D59">
        <f t="shared" si="106"/>
        <v>56</v>
      </c>
      <c r="E59" t="str">
        <f t="shared" si="107"/>
        <v>i</v>
      </c>
      <c r="F59">
        <f t="shared" si="108"/>
        <v>12</v>
      </c>
    </row>
    <row r="60" spans="2:6">
      <c r="B60">
        <v>13</v>
      </c>
      <c r="C60" t="str">
        <f t="shared" si="105"/>
        <v>Governance and institutions</v>
      </c>
      <c r="D60">
        <f t="shared" si="106"/>
        <v>103</v>
      </c>
      <c r="E60" t="str">
        <f t="shared" si="107"/>
        <v>m</v>
      </c>
      <c r="F60">
        <f t="shared" si="108"/>
        <v>13</v>
      </c>
    </row>
    <row r="61" spans="2:6">
      <c r="B61">
        <v>14</v>
      </c>
      <c r="C61" t="str">
        <f t="shared" si="105"/>
        <v>Media</v>
      </c>
      <c r="D61">
        <f t="shared" si="106"/>
        <v>104</v>
      </c>
      <c r="E61" t="str">
        <f t="shared" si="107"/>
        <v>m</v>
      </c>
      <c r="F61">
        <f t="shared" si="108"/>
        <v>14</v>
      </c>
    </row>
    <row r="62" spans="2:6">
      <c r="B62">
        <v>15</v>
      </c>
      <c r="C62" t="str">
        <f t="shared" si="105"/>
        <v>Groups and associations</v>
      </c>
      <c r="D62">
        <f t="shared" si="106"/>
        <v>106</v>
      </c>
      <c r="E62" t="str">
        <f t="shared" si="107"/>
        <v>m</v>
      </c>
      <c r="F62">
        <f t="shared" si="108"/>
        <v>15</v>
      </c>
    </row>
    <row r="63" spans="2:6">
      <c r="B63">
        <v>16</v>
      </c>
      <c r="C63" t="e">
        <f t="shared" si="105"/>
        <v>#N/A</v>
      </c>
      <c r="D63" t="e">
        <f t="shared" si="106"/>
        <v>#N/A</v>
      </c>
      <c r="E63" t="e">
        <f t="shared" si="107"/>
        <v>#N/A</v>
      </c>
      <c r="F63" t="e">
        <f t="shared" si="108"/>
        <v>#N/A</v>
      </c>
    </row>
    <row r="64" spans="2:6">
      <c r="B64">
        <v>17</v>
      </c>
      <c r="C64" t="e">
        <f t="shared" si="105"/>
        <v>#N/A</v>
      </c>
      <c r="D64" t="e">
        <f t="shared" si="106"/>
        <v>#N/A</v>
      </c>
      <c r="E64" t="e">
        <f t="shared" si="107"/>
        <v>#N/A</v>
      </c>
      <c r="F64" t="e">
        <f t="shared" si="108"/>
        <v>#N/A</v>
      </c>
    </row>
    <row r="65" spans="2:6">
      <c r="B65">
        <v>18</v>
      </c>
      <c r="C65" t="e">
        <f t="shared" si="105"/>
        <v>#N/A</v>
      </c>
      <c r="D65" t="e">
        <f t="shared" si="106"/>
        <v>#N/A</v>
      </c>
      <c r="E65" t="e">
        <f t="shared" si="107"/>
        <v>#N/A</v>
      </c>
      <c r="F65" t="e">
        <f t="shared" si="108"/>
        <v>#N/A</v>
      </c>
    </row>
    <row r="66" spans="2:6">
      <c r="B66">
        <v>19</v>
      </c>
      <c r="C66" t="e">
        <f t="shared" si="105"/>
        <v>#N/A</v>
      </c>
      <c r="D66" t="e">
        <f t="shared" si="106"/>
        <v>#N/A</v>
      </c>
      <c r="E66" t="e">
        <f t="shared" si="107"/>
        <v>#N/A</v>
      </c>
      <c r="F66" t="e">
        <f t="shared" si="108"/>
        <v>#N/A</v>
      </c>
    </row>
  </sheetData>
  <sheetProtection algorithmName="SHA-512" hashValue="X0uoPjc52vjumsEBbRUsE/HlJsxoarZ85fKU+lzSjgO3jH758GH/gHdV2wQ0G+YdOCl1JtPYS1jjtY9/r/SOrw==" saltValue="XPuHpyIpVLWbr5YDL7TbLg==" spinCount="100000" sheet="1" objects="1" scenarios="1"/>
  <conditionalFormatting sqref="D48:E66">
    <cfRule type="colorScale" priority="1">
      <colorScale>
        <cfvo type="min"/>
        <cfvo type="percentile" val="50"/>
        <cfvo type="max"/>
        <color rgb="FFF8696B"/>
        <color rgb="FFFFEB84"/>
        <color rgb="FF63BE7B"/>
      </colorScale>
    </cfRule>
  </conditionalFormatting>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6:M200"/>
  <sheetViews>
    <sheetView workbookViewId="0">
      <pane xSplit="2" ySplit="11" topLeftCell="C105" activePane="bottomRight" state="frozen"/>
      <selection pane="topRight" activeCell="C1" sqref="C1"/>
      <selection pane="bottomLeft" activeCell="A12" sqref="A12"/>
      <selection pane="bottomRight" activeCell="F113" sqref="F113"/>
    </sheetView>
  </sheetViews>
  <sheetFormatPr baseColWidth="10" defaultColWidth="9.1640625" defaultRowHeight="15"/>
  <cols>
    <col min="1" max="1" width="57.6640625" bestFit="1" customWidth="1"/>
    <col min="3" max="3" width="28.6640625" bestFit="1" customWidth="1"/>
    <col min="4" max="10" width="20" bestFit="1" customWidth="1"/>
  </cols>
  <sheetData>
    <row r="6" spans="1:13">
      <c r="D6" s="270"/>
      <c r="E6" s="270"/>
      <c r="F6" s="270"/>
      <c r="G6" s="270"/>
      <c r="H6" s="270"/>
      <c r="I6" s="270"/>
      <c r="J6" s="270"/>
    </row>
    <row r="7" spans="1:13" ht="16">
      <c r="A7" s="18" t="s">
        <v>716</v>
      </c>
    </row>
    <row r="10" spans="1:13" ht="46">
      <c r="D10" s="19" t="s">
        <v>717</v>
      </c>
      <c r="E10" s="20" t="s">
        <v>635</v>
      </c>
      <c r="F10" s="20" t="s">
        <v>213</v>
      </c>
      <c r="G10" s="20" t="s">
        <v>718</v>
      </c>
      <c r="H10" s="20" t="s">
        <v>719</v>
      </c>
      <c r="I10" s="20" t="s">
        <v>720</v>
      </c>
      <c r="J10" s="20" t="s">
        <v>721</v>
      </c>
      <c r="K10" s="20" t="s">
        <v>747</v>
      </c>
      <c r="M10" s="28" t="s">
        <v>734</v>
      </c>
    </row>
    <row r="11" spans="1:13" ht="16">
      <c r="D11" s="19" t="s">
        <v>7</v>
      </c>
      <c r="E11" s="19" t="s">
        <v>722</v>
      </c>
      <c r="F11" s="19" t="s">
        <v>722</v>
      </c>
      <c r="G11" s="19" t="s">
        <v>722</v>
      </c>
      <c r="H11" s="19" t="s">
        <v>723</v>
      </c>
      <c r="I11" s="19"/>
      <c r="J11" s="19" t="s">
        <v>7</v>
      </c>
      <c r="M11" s="21" t="s">
        <v>735</v>
      </c>
    </row>
    <row r="12" spans="1:13" ht="31">
      <c r="B12" s="21" t="s">
        <v>724</v>
      </c>
      <c r="C12" s="21"/>
      <c r="D12" s="22">
        <v>2012</v>
      </c>
      <c r="E12" s="23">
        <v>2012</v>
      </c>
      <c r="F12" s="23">
        <v>2010</v>
      </c>
      <c r="G12" s="23">
        <v>2011</v>
      </c>
      <c r="H12" s="23">
        <v>2012</v>
      </c>
      <c r="I12" s="22">
        <v>2012</v>
      </c>
      <c r="J12" s="22">
        <v>2012</v>
      </c>
      <c r="K12" s="29" t="s">
        <v>742</v>
      </c>
      <c r="M12" s="21" t="s">
        <v>736</v>
      </c>
    </row>
    <row r="13" spans="1:13">
      <c r="A13" s="21" t="s">
        <v>196</v>
      </c>
      <c r="B13">
        <v>1</v>
      </c>
      <c r="C13" t="s">
        <v>743</v>
      </c>
      <c r="D13" s="24">
        <v>0.95520233543212951</v>
      </c>
      <c r="E13" s="25">
        <v>81.251000000000005</v>
      </c>
      <c r="F13" s="25">
        <v>12.631</v>
      </c>
      <c r="G13" s="25">
        <v>17.469609999999999</v>
      </c>
      <c r="H13" s="26">
        <v>48687.852209999997</v>
      </c>
      <c r="I13" s="26">
        <v>4</v>
      </c>
      <c r="J13" s="24">
        <v>0.9767626885403895</v>
      </c>
      <c r="K13" s="26">
        <v>0</v>
      </c>
      <c r="M13" s="21" t="s">
        <v>737</v>
      </c>
    </row>
    <row r="14" spans="1:13">
      <c r="A14" s="21" t="s">
        <v>200</v>
      </c>
      <c r="B14">
        <v>2</v>
      </c>
      <c r="C14" t="s">
        <v>743</v>
      </c>
      <c r="D14" s="24">
        <v>0.93798457020204418</v>
      </c>
      <c r="E14" s="25">
        <v>82.027000000000001</v>
      </c>
      <c r="F14" s="25">
        <v>12.038</v>
      </c>
      <c r="G14" s="25">
        <v>19.616129999999998</v>
      </c>
      <c r="H14" s="26">
        <v>34340.4666</v>
      </c>
      <c r="I14" s="26">
        <v>15</v>
      </c>
      <c r="J14" s="24">
        <v>0.97847409657525841</v>
      </c>
      <c r="K14" s="26">
        <v>0</v>
      </c>
      <c r="M14" s="21" t="s">
        <v>738</v>
      </c>
    </row>
    <row r="15" spans="1:13">
      <c r="A15" s="21" t="s">
        <v>172</v>
      </c>
      <c r="B15">
        <v>3</v>
      </c>
      <c r="C15" t="s">
        <v>743</v>
      </c>
      <c r="D15" s="24">
        <v>0.93714234723539103</v>
      </c>
      <c r="E15" s="25">
        <v>78.685000000000002</v>
      </c>
      <c r="F15" s="25">
        <v>13.27</v>
      </c>
      <c r="G15" s="25">
        <v>16.761379999999999</v>
      </c>
      <c r="H15" s="26">
        <v>43479.970500000003</v>
      </c>
      <c r="I15" s="26">
        <v>6</v>
      </c>
      <c r="J15" s="24">
        <v>0.95798996942611769</v>
      </c>
      <c r="K15" s="26">
        <v>0</v>
      </c>
      <c r="M15" s="21" t="s">
        <v>739</v>
      </c>
    </row>
    <row r="16" spans="1:13">
      <c r="A16" s="21" t="s">
        <v>187</v>
      </c>
      <c r="B16">
        <v>4</v>
      </c>
      <c r="C16" t="s">
        <v>743</v>
      </c>
      <c r="D16" s="24">
        <v>0.92101918872656641</v>
      </c>
      <c r="E16" s="25">
        <v>80.843000000000004</v>
      </c>
      <c r="F16" s="25">
        <v>11.64350129</v>
      </c>
      <c r="G16" s="25">
        <v>16.857019999999999</v>
      </c>
      <c r="H16" s="26">
        <v>37281.998240000001</v>
      </c>
      <c r="I16" s="26">
        <v>8</v>
      </c>
      <c r="J16" s="24">
        <v>0.94541751299130961</v>
      </c>
      <c r="K16" s="26">
        <v>2</v>
      </c>
      <c r="M16" s="21" t="s">
        <v>740</v>
      </c>
    </row>
    <row r="17" spans="1:13">
      <c r="A17" s="21" t="s">
        <v>182</v>
      </c>
      <c r="B17">
        <v>5</v>
      </c>
      <c r="C17" t="s">
        <v>743</v>
      </c>
      <c r="D17" s="24">
        <v>0.92009830786313562</v>
      </c>
      <c r="E17" s="25">
        <v>80.56</v>
      </c>
      <c r="F17" s="25">
        <v>12.209</v>
      </c>
      <c r="G17" s="25">
        <v>16.410720000000001</v>
      </c>
      <c r="H17" s="26">
        <v>35431.470829999998</v>
      </c>
      <c r="I17" s="26">
        <v>10</v>
      </c>
      <c r="J17" s="24">
        <v>0.94808461516708675</v>
      </c>
      <c r="K17" s="26">
        <v>5</v>
      </c>
      <c r="M17" s="21" t="s">
        <v>741</v>
      </c>
    </row>
    <row r="18" spans="1:13">
      <c r="A18" s="21" t="s">
        <v>195</v>
      </c>
      <c r="B18">
        <v>6</v>
      </c>
      <c r="C18" t="s">
        <v>743</v>
      </c>
      <c r="D18" s="24">
        <v>0.91884322851504208</v>
      </c>
      <c r="E18" s="25">
        <v>80.787999999999997</v>
      </c>
      <c r="F18" s="25">
        <v>12.503</v>
      </c>
      <c r="G18" s="25">
        <v>19.666440000000001</v>
      </c>
      <c r="H18" s="26">
        <v>24357.690859999999</v>
      </c>
      <c r="I18" s="26">
        <v>26</v>
      </c>
      <c r="J18" s="24">
        <v>0.97787387834615502</v>
      </c>
      <c r="K18" s="26">
        <v>-1</v>
      </c>
    </row>
    <row r="19" spans="1:13">
      <c r="A19" s="21" t="s">
        <v>184</v>
      </c>
      <c r="B19">
        <v>7</v>
      </c>
      <c r="C19" t="s">
        <v>743</v>
      </c>
      <c r="D19" s="24">
        <v>0.91619299589425263</v>
      </c>
      <c r="E19" s="25">
        <v>80.730999999999995</v>
      </c>
      <c r="F19" s="25">
        <v>11.612</v>
      </c>
      <c r="G19" s="25">
        <v>18.309519999999999</v>
      </c>
      <c r="H19" s="26">
        <v>28671.16892</v>
      </c>
      <c r="I19" s="26">
        <v>19</v>
      </c>
      <c r="J19" s="24">
        <v>0.95951624706487815</v>
      </c>
      <c r="K19" s="26">
        <v>-3</v>
      </c>
    </row>
    <row r="20" spans="1:13">
      <c r="A20" s="21" t="s">
        <v>199</v>
      </c>
      <c r="B20">
        <v>7</v>
      </c>
      <c r="C20" t="s">
        <v>743</v>
      </c>
      <c r="D20" s="24">
        <v>0.91617943733169216</v>
      </c>
      <c r="E20" s="25">
        <v>81.590999999999994</v>
      </c>
      <c r="F20" s="25">
        <v>11.737353669999999</v>
      </c>
      <c r="G20" s="25">
        <v>15.9778</v>
      </c>
      <c r="H20" s="26">
        <v>36142.659249999997</v>
      </c>
      <c r="I20" s="26">
        <v>6</v>
      </c>
      <c r="J20" s="24">
        <v>0.94044338117317694</v>
      </c>
      <c r="K20" s="26">
        <v>0</v>
      </c>
    </row>
    <row r="21" spans="1:13">
      <c r="A21" s="21" t="s">
        <v>204</v>
      </c>
      <c r="B21">
        <v>9</v>
      </c>
      <c r="C21" t="s">
        <v>743</v>
      </c>
      <c r="D21" s="24">
        <v>0.91292194968888218</v>
      </c>
      <c r="E21" s="25">
        <v>82.468000000000004</v>
      </c>
      <c r="F21" s="25">
        <v>10.970264719999999</v>
      </c>
      <c r="G21" s="25">
        <v>15.652620000000001</v>
      </c>
      <c r="H21" s="26">
        <v>40526.671470000001</v>
      </c>
      <c r="I21" s="26">
        <v>2</v>
      </c>
      <c r="J21" s="24">
        <v>0.92647151636885461</v>
      </c>
      <c r="K21" s="26">
        <v>3</v>
      </c>
    </row>
    <row r="22" spans="1:13">
      <c r="A22" s="21" t="s">
        <v>206</v>
      </c>
      <c r="B22">
        <v>10</v>
      </c>
      <c r="C22" t="s">
        <v>743</v>
      </c>
      <c r="D22" s="24">
        <v>0.91183658850564109</v>
      </c>
      <c r="E22" s="25">
        <v>83.57</v>
      </c>
      <c r="F22" s="25">
        <v>11.595303830000001</v>
      </c>
      <c r="G22" s="25">
        <v>15.295249999999999</v>
      </c>
      <c r="H22" s="26">
        <v>32544.695540000001</v>
      </c>
      <c r="I22" s="26">
        <v>11</v>
      </c>
      <c r="J22" s="24">
        <v>0.94218897391062484</v>
      </c>
      <c r="K22" s="26">
        <v>1</v>
      </c>
    </row>
    <row r="23" spans="1:13">
      <c r="A23" s="21" t="s">
        <v>191</v>
      </c>
      <c r="B23">
        <v>11</v>
      </c>
      <c r="C23" t="s">
        <v>743</v>
      </c>
      <c r="D23" s="24">
        <v>0.91115483137410891</v>
      </c>
      <c r="E23" s="25">
        <v>81.134</v>
      </c>
      <c r="F23" s="25">
        <v>12.259</v>
      </c>
      <c r="G23" s="25">
        <v>15.13452</v>
      </c>
      <c r="H23" s="26">
        <v>35368.760540000003</v>
      </c>
      <c r="I23" s="26">
        <v>5</v>
      </c>
      <c r="J23" s="24">
        <v>0.93443600522765524</v>
      </c>
      <c r="K23" s="26">
        <v>-4</v>
      </c>
    </row>
    <row r="24" spans="1:13">
      <c r="A24" s="21" t="s">
        <v>176</v>
      </c>
      <c r="B24">
        <v>12</v>
      </c>
      <c r="C24" t="s">
        <v>743</v>
      </c>
      <c r="D24" s="24">
        <v>0.90850357436177476</v>
      </c>
      <c r="E24" s="25">
        <v>80.738</v>
      </c>
      <c r="F24" s="25">
        <v>11.644</v>
      </c>
      <c r="G24" s="25">
        <v>17.155010000000001</v>
      </c>
      <c r="H24" s="26">
        <v>28231.446220000002</v>
      </c>
      <c r="I24" s="26">
        <v>15</v>
      </c>
      <c r="J24" s="24">
        <v>0.94875869777734489</v>
      </c>
      <c r="K24" s="26">
        <v>4</v>
      </c>
    </row>
    <row r="25" spans="1:13">
      <c r="A25" s="21" t="s">
        <v>727</v>
      </c>
      <c r="B25">
        <v>13</v>
      </c>
      <c r="C25" t="s">
        <v>743</v>
      </c>
      <c r="D25" s="24">
        <v>0.90626020051835532</v>
      </c>
      <c r="E25" s="25">
        <v>83.031000000000006</v>
      </c>
      <c r="F25" s="25">
        <v>10.021000000000001</v>
      </c>
      <c r="G25" s="25">
        <v>15.49259</v>
      </c>
      <c r="H25" s="26">
        <v>45598.431389999998</v>
      </c>
      <c r="I25" s="26">
        <v>-6</v>
      </c>
      <c r="J25" s="24">
        <v>0.90748217816341592</v>
      </c>
      <c r="K25" s="26">
        <v>10</v>
      </c>
    </row>
    <row r="26" spans="1:13">
      <c r="A26" s="21" t="s">
        <v>201</v>
      </c>
      <c r="B26">
        <v>13</v>
      </c>
      <c r="C26" t="s">
        <v>743</v>
      </c>
      <c r="D26" s="24">
        <v>0.90647647833444644</v>
      </c>
      <c r="E26" s="25">
        <v>81.942999999999998</v>
      </c>
      <c r="F26" s="25">
        <v>10.406000000000001</v>
      </c>
      <c r="G26" s="25">
        <v>18.31334</v>
      </c>
      <c r="H26" s="26">
        <v>29176.355650000001</v>
      </c>
      <c r="I26" s="26">
        <v>12</v>
      </c>
      <c r="J26" s="24">
        <v>0.94283877050946407</v>
      </c>
      <c r="K26" s="26">
        <v>-4</v>
      </c>
    </row>
    <row r="27" spans="1:13">
      <c r="A27" s="21" t="s">
        <v>168</v>
      </c>
      <c r="B27">
        <v>15</v>
      </c>
      <c r="C27" t="s">
        <v>743</v>
      </c>
      <c r="D27" s="24">
        <v>0.90138556003066561</v>
      </c>
      <c r="E27" s="25">
        <v>78.971000000000004</v>
      </c>
      <c r="F27" s="25">
        <v>11.364388780000001</v>
      </c>
      <c r="G27" s="25">
        <v>16.752089999999999</v>
      </c>
      <c r="H27" s="26">
        <v>33517.873800000001</v>
      </c>
      <c r="I27" s="26">
        <v>4</v>
      </c>
      <c r="J27" s="24">
        <v>0.9236878900931339</v>
      </c>
      <c r="K27" s="26">
        <v>-2</v>
      </c>
    </row>
    <row r="28" spans="1:13">
      <c r="A28" s="21" t="s">
        <v>193</v>
      </c>
      <c r="B28">
        <v>16</v>
      </c>
      <c r="C28" t="s">
        <v>743</v>
      </c>
      <c r="D28" s="24">
        <v>0.90021659101792872</v>
      </c>
      <c r="E28" s="25">
        <v>81.869</v>
      </c>
      <c r="F28" s="25">
        <v>11.914</v>
      </c>
      <c r="G28" s="25">
        <v>15.70227</v>
      </c>
      <c r="H28" s="26">
        <v>26223.759040000001</v>
      </c>
      <c r="I28" s="26">
        <v>13</v>
      </c>
      <c r="J28" s="24">
        <v>0.94198457443119576</v>
      </c>
      <c r="K28" s="26">
        <v>-2</v>
      </c>
    </row>
    <row r="29" spans="1:13">
      <c r="A29" s="21" t="s">
        <v>180</v>
      </c>
      <c r="B29">
        <v>17</v>
      </c>
      <c r="C29" t="s">
        <v>743</v>
      </c>
      <c r="D29" s="24">
        <v>0.8967330253910557</v>
      </c>
      <c r="E29" s="25">
        <v>80.048000000000002</v>
      </c>
      <c r="F29" s="25">
        <v>10.86875064</v>
      </c>
      <c r="G29" s="25">
        <v>16.391909999999999</v>
      </c>
      <c r="H29" s="26">
        <v>33428.528780000001</v>
      </c>
      <c r="I29" s="26">
        <v>3</v>
      </c>
      <c r="J29" s="24">
        <v>0.91675608993586666</v>
      </c>
      <c r="K29" s="26">
        <v>-2</v>
      </c>
    </row>
    <row r="30" spans="1:13">
      <c r="A30" s="21" t="s">
        <v>179</v>
      </c>
      <c r="B30">
        <v>18</v>
      </c>
      <c r="C30" t="s">
        <v>743</v>
      </c>
      <c r="D30" s="24">
        <v>0.89533109645837106</v>
      </c>
      <c r="E30" s="25">
        <v>80.998999999999995</v>
      </c>
      <c r="F30" s="25">
        <v>10.83443082</v>
      </c>
      <c r="G30" s="25">
        <v>15.32809</v>
      </c>
      <c r="H30" s="26">
        <v>36438.389430000003</v>
      </c>
      <c r="I30" s="26">
        <v>-5</v>
      </c>
      <c r="J30" s="24">
        <v>0.90789814126672841</v>
      </c>
      <c r="K30" s="26">
        <v>2</v>
      </c>
    </row>
    <row r="31" spans="1:13">
      <c r="A31" s="21" t="s">
        <v>197</v>
      </c>
      <c r="B31">
        <v>18</v>
      </c>
      <c r="C31" t="s">
        <v>743</v>
      </c>
      <c r="D31" s="24">
        <v>0.89478885564557786</v>
      </c>
      <c r="E31" s="25">
        <v>81.248999999999995</v>
      </c>
      <c r="F31" s="25">
        <v>10.1</v>
      </c>
      <c r="G31" s="25">
        <v>14.4</v>
      </c>
      <c r="H31" s="26">
        <v>52613.411319999999</v>
      </c>
      <c r="I31" s="26">
        <v>-15</v>
      </c>
      <c r="J31" s="24">
        <v>0.88008111386630783</v>
      </c>
      <c r="K31" s="26">
        <v>7</v>
      </c>
    </row>
    <row r="32" spans="1:13">
      <c r="A32" s="21" t="s">
        <v>192</v>
      </c>
      <c r="B32">
        <v>20</v>
      </c>
      <c r="C32" t="s">
        <v>743</v>
      </c>
      <c r="D32" s="24">
        <v>0.89308652674243605</v>
      </c>
      <c r="E32" s="25">
        <v>81.680000000000007</v>
      </c>
      <c r="F32" s="25">
        <v>10.56906762</v>
      </c>
      <c r="G32" s="25">
        <v>16.135809999999999</v>
      </c>
      <c r="H32" s="26">
        <v>30276.673790000001</v>
      </c>
      <c r="I32" s="26">
        <v>4</v>
      </c>
      <c r="J32" s="24">
        <v>0.91903336422485915</v>
      </c>
      <c r="K32" s="26">
        <v>-1</v>
      </c>
    </row>
    <row r="33" spans="1:11">
      <c r="A33" s="21" t="s">
        <v>174</v>
      </c>
      <c r="B33">
        <v>21</v>
      </c>
      <c r="C33" t="s">
        <v>743</v>
      </c>
      <c r="D33" s="24">
        <v>0.89247794893771715</v>
      </c>
      <c r="E33" s="25">
        <v>80.147999999999996</v>
      </c>
      <c r="F33" s="25">
        <v>10.286</v>
      </c>
      <c r="G33" s="25">
        <v>16.93929</v>
      </c>
      <c r="H33" s="26">
        <v>32510.448410000001</v>
      </c>
      <c r="I33" s="26">
        <v>2</v>
      </c>
      <c r="J33" s="24">
        <v>0.91242727685288361</v>
      </c>
      <c r="K33" s="26">
        <v>-5</v>
      </c>
    </row>
    <row r="34" spans="1:11">
      <c r="A34" s="21" t="s">
        <v>170</v>
      </c>
      <c r="B34">
        <v>21</v>
      </c>
      <c r="C34" t="s">
        <v>743</v>
      </c>
      <c r="D34" s="24">
        <v>0.89168309294222758</v>
      </c>
      <c r="E34" s="25">
        <v>79.494</v>
      </c>
      <c r="F34" s="25">
        <v>11.705</v>
      </c>
      <c r="G34" s="25">
        <v>16.85651</v>
      </c>
      <c r="H34" s="26">
        <v>23998.957719999999</v>
      </c>
      <c r="I34" s="26">
        <v>12</v>
      </c>
      <c r="J34" s="24">
        <v>0.93610289497918209</v>
      </c>
      <c r="K34" s="26">
        <v>-3</v>
      </c>
    </row>
    <row r="35" spans="1:11">
      <c r="A35" s="21" t="s">
        <v>198</v>
      </c>
      <c r="B35">
        <v>23</v>
      </c>
      <c r="C35" t="s">
        <v>743</v>
      </c>
      <c r="D35" s="24">
        <v>0.88482791779280556</v>
      </c>
      <c r="E35" s="25">
        <v>81.64</v>
      </c>
      <c r="F35" s="25">
        <v>10.38246996</v>
      </c>
      <c r="G35" s="25">
        <v>16.43122</v>
      </c>
      <c r="H35" s="26">
        <v>25946.60238</v>
      </c>
      <c r="I35" s="26">
        <v>8</v>
      </c>
      <c r="J35" s="24">
        <v>0.91881097073883589</v>
      </c>
      <c r="K35" s="26">
        <v>1</v>
      </c>
    </row>
    <row r="36" spans="1:11">
      <c r="A36" s="21" t="s">
        <v>208</v>
      </c>
      <c r="B36">
        <v>24</v>
      </c>
      <c r="C36" t="s">
        <v>743</v>
      </c>
      <c r="D36" s="24">
        <v>0.88324134053708547</v>
      </c>
      <c r="E36" s="25">
        <v>79.765000000000001</v>
      </c>
      <c r="F36" s="25">
        <v>10.263</v>
      </c>
      <c r="G36" s="25">
        <v>11.8843</v>
      </c>
      <c r="H36" s="26">
        <v>84879.913719999997</v>
      </c>
      <c r="I36" s="26">
        <v>-22</v>
      </c>
      <c r="J36" s="24">
        <v>0.83193171217702122</v>
      </c>
      <c r="K36" s="27" t="s">
        <v>733</v>
      </c>
    </row>
    <row r="37" spans="1:11">
      <c r="A37" s="21" t="s">
        <v>202</v>
      </c>
      <c r="B37">
        <v>25</v>
      </c>
      <c r="C37" t="s">
        <v>743</v>
      </c>
      <c r="D37" s="24">
        <v>0.88055229495111376</v>
      </c>
      <c r="E37" s="25">
        <v>81.965999999999994</v>
      </c>
      <c r="F37" s="25">
        <v>10.10184065</v>
      </c>
      <c r="G37" s="25">
        <v>16.184560000000001</v>
      </c>
      <c r="H37" s="26">
        <v>26157.733059999999</v>
      </c>
      <c r="I37" s="26">
        <v>5</v>
      </c>
      <c r="J37" s="24">
        <v>0.9114950565119565</v>
      </c>
      <c r="K37" s="26">
        <v>-2</v>
      </c>
    </row>
    <row r="38" spans="1:11">
      <c r="A38" s="21" t="s">
        <v>185</v>
      </c>
      <c r="B38">
        <v>26</v>
      </c>
      <c r="C38" t="s">
        <v>743</v>
      </c>
      <c r="D38" s="24">
        <v>0.87538418241573657</v>
      </c>
      <c r="E38" s="25">
        <v>80.108999999999995</v>
      </c>
      <c r="F38" s="25">
        <v>10.093</v>
      </c>
      <c r="G38" s="25">
        <v>13.48447</v>
      </c>
      <c r="H38" s="26">
        <v>48285.377659999998</v>
      </c>
      <c r="I38" s="26">
        <v>-20</v>
      </c>
      <c r="J38" s="24">
        <v>0.85750275446950286</v>
      </c>
      <c r="K38" s="26">
        <v>-5</v>
      </c>
    </row>
    <row r="39" spans="1:11">
      <c r="A39" s="21" t="s">
        <v>189</v>
      </c>
      <c r="B39">
        <v>26</v>
      </c>
      <c r="C39" t="s">
        <v>743</v>
      </c>
      <c r="D39" s="24">
        <v>0.87536840322769627</v>
      </c>
      <c r="E39" s="25">
        <v>80.308000000000007</v>
      </c>
      <c r="F39" s="25">
        <v>9.4179999999999993</v>
      </c>
      <c r="G39" s="25">
        <v>16.37979</v>
      </c>
      <c r="H39" s="26">
        <v>32538.058659999999</v>
      </c>
      <c r="I39" s="26">
        <v>-5</v>
      </c>
      <c r="J39" s="24">
        <v>0.88625041308967945</v>
      </c>
      <c r="K39" s="26">
        <v>2</v>
      </c>
    </row>
    <row r="40" spans="1:11">
      <c r="A40" s="21" t="s">
        <v>161</v>
      </c>
      <c r="B40">
        <v>28</v>
      </c>
      <c r="C40" t="s">
        <v>743</v>
      </c>
      <c r="D40" s="24">
        <v>0.87256429192538321</v>
      </c>
      <c r="E40" s="25">
        <v>77.843999999999994</v>
      </c>
      <c r="F40" s="25">
        <v>12.32</v>
      </c>
      <c r="G40" s="25">
        <v>15.342169999999999</v>
      </c>
      <c r="H40" s="26">
        <v>22066.553929999998</v>
      </c>
      <c r="I40" s="26">
        <v>10</v>
      </c>
      <c r="J40" s="24">
        <v>0.91317868741544916</v>
      </c>
      <c r="K40" s="26">
        <v>-1</v>
      </c>
    </row>
    <row r="41" spans="1:11">
      <c r="A41" s="21" t="s">
        <v>183</v>
      </c>
      <c r="B41">
        <v>29</v>
      </c>
      <c r="C41" t="s">
        <v>743</v>
      </c>
      <c r="D41" s="24">
        <v>0.85957692902532501</v>
      </c>
      <c r="E41" s="25">
        <v>80.031000000000006</v>
      </c>
      <c r="F41" s="25">
        <v>10.142187180000001</v>
      </c>
      <c r="G41" s="25">
        <v>16.251830000000002</v>
      </c>
      <c r="H41" s="26">
        <v>20510.885480000001</v>
      </c>
      <c r="I41" s="26">
        <v>13</v>
      </c>
      <c r="J41" s="24">
        <v>0.89897682415189673</v>
      </c>
      <c r="K41" s="26">
        <v>0</v>
      </c>
    </row>
    <row r="42" spans="1:11">
      <c r="A42" s="21" t="s">
        <v>155</v>
      </c>
      <c r="B42">
        <v>30</v>
      </c>
      <c r="C42" t="s">
        <v>743</v>
      </c>
      <c r="D42" s="24">
        <v>0.85521750823087794</v>
      </c>
      <c r="E42" s="25">
        <v>78.135999999999996</v>
      </c>
      <c r="F42" s="25">
        <v>8.5690000000000008</v>
      </c>
      <c r="G42" s="25">
        <v>15.0307</v>
      </c>
      <c r="H42" s="26">
        <v>45690.428549999997</v>
      </c>
      <c r="I42" s="26">
        <v>-23</v>
      </c>
      <c r="J42" s="24">
        <v>0.83176787850456524</v>
      </c>
      <c r="K42" s="26">
        <v>0</v>
      </c>
    </row>
    <row r="43" spans="1:11">
      <c r="A43" s="21" t="s">
        <v>181</v>
      </c>
      <c r="B43">
        <v>31</v>
      </c>
      <c r="C43" t="s">
        <v>743</v>
      </c>
      <c r="D43" s="24">
        <v>0.84800747674929833</v>
      </c>
      <c r="E43" s="25">
        <v>79.763000000000005</v>
      </c>
      <c r="F43" s="25">
        <v>9.7520000000000007</v>
      </c>
      <c r="G43" s="25">
        <v>14.87349</v>
      </c>
      <c r="H43" s="26">
        <v>23825.40353</v>
      </c>
      <c r="I43" s="26">
        <v>4</v>
      </c>
      <c r="J43" s="24">
        <v>0.86875051156603633</v>
      </c>
      <c r="K43" s="26">
        <v>4</v>
      </c>
    </row>
    <row r="44" spans="1:11">
      <c r="A44" s="21" t="s">
        <v>186</v>
      </c>
      <c r="B44">
        <v>32</v>
      </c>
      <c r="C44" t="s">
        <v>743</v>
      </c>
      <c r="D44" s="24">
        <v>0.8468824797256963</v>
      </c>
      <c r="E44" s="25">
        <v>79.838999999999999</v>
      </c>
      <c r="F44" s="25">
        <v>9.93</v>
      </c>
      <c r="G44" s="25">
        <v>15.09544</v>
      </c>
      <c r="H44" s="26">
        <v>21183.890490000002</v>
      </c>
      <c r="I44" s="26">
        <v>9</v>
      </c>
      <c r="J44" s="24">
        <v>0.87648230649283376</v>
      </c>
      <c r="K44" s="26">
        <v>2</v>
      </c>
    </row>
    <row r="45" spans="1:11">
      <c r="A45" s="21" t="s">
        <v>190</v>
      </c>
      <c r="B45">
        <v>33</v>
      </c>
      <c r="C45" t="s">
        <v>743</v>
      </c>
      <c r="D45" s="24">
        <v>0.8463156491503897</v>
      </c>
      <c r="E45" s="25">
        <v>81.054000000000002</v>
      </c>
      <c r="F45" s="25">
        <v>10.382</v>
      </c>
      <c r="G45" s="25">
        <v>11.67192</v>
      </c>
      <c r="H45" s="26">
        <v>33918.060960000003</v>
      </c>
      <c r="I45" s="26">
        <v>-15</v>
      </c>
      <c r="J45" s="24">
        <v>0.83948922546708982</v>
      </c>
      <c r="K45" s="27" t="s">
        <v>733</v>
      </c>
    </row>
    <row r="46" spans="1:11">
      <c r="A46" s="21" t="s">
        <v>128</v>
      </c>
      <c r="B46">
        <v>33</v>
      </c>
      <c r="C46" t="s">
        <v>743</v>
      </c>
      <c r="D46" s="24">
        <v>0.84600983375844729</v>
      </c>
      <c r="E46" s="25">
        <v>75.013000000000005</v>
      </c>
      <c r="F46" s="25">
        <v>12.006</v>
      </c>
      <c r="G46" s="25">
        <v>15.82117</v>
      </c>
      <c r="H46" s="26">
        <v>17402.29782</v>
      </c>
      <c r="I46" s="26">
        <v>13</v>
      </c>
      <c r="J46" s="24">
        <v>0.89164942133592695</v>
      </c>
      <c r="K46" s="26">
        <v>-2</v>
      </c>
    </row>
    <row r="47" spans="1:11">
      <c r="A47" s="21" t="s">
        <v>150</v>
      </c>
      <c r="B47">
        <v>35</v>
      </c>
      <c r="C47" t="s">
        <v>743</v>
      </c>
      <c r="D47" s="24">
        <v>0.84043192861449512</v>
      </c>
      <c r="E47" s="25">
        <v>75.647000000000006</v>
      </c>
      <c r="F47" s="25">
        <v>11.563000000000001</v>
      </c>
      <c r="G47" s="25">
        <v>14.71561</v>
      </c>
      <c r="H47" s="26">
        <v>19695.921729999998</v>
      </c>
      <c r="I47" s="26">
        <v>9</v>
      </c>
      <c r="J47" s="24">
        <v>0.8724394802922234</v>
      </c>
      <c r="K47" s="26">
        <v>-1</v>
      </c>
    </row>
    <row r="48" spans="1:11">
      <c r="A48" s="21" t="s">
        <v>160</v>
      </c>
      <c r="B48">
        <v>36</v>
      </c>
      <c r="C48" t="s">
        <v>743</v>
      </c>
      <c r="D48" s="24">
        <v>0.83358476538622939</v>
      </c>
      <c r="E48" s="25">
        <v>78.498999999999995</v>
      </c>
      <c r="F48" s="25">
        <v>7.282</v>
      </c>
      <c r="G48" s="25">
        <v>12.244529999999999</v>
      </c>
      <c r="H48" s="26">
        <v>87477.870509999993</v>
      </c>
      <c r="I48" s="26">
        <v>-35</v>
      </c>
      <c r="J48" s="24">
        <v>0.76107008779793295</v>
      </c>
      <c r="K48" s="26">
        <v>-3</v>
      </c>
    </row>
    <row r="49" spans="1:11">
      <c r="A49" s="21" t="s">
        <v>129</v>
      </c>
      <c r="B49">
        <v>37</v>
      </c>
      <c r="C49" t="s">
        <v>743</v>
      </c>
      <c r="D49" s="24">
        <v>0.83084295040539169</v>
      </c>
      <c r="E49" s="25">
        <v>74.623999999999995</v>
      </c>
      <c r="F49" s="25">
        <v>11.673</v>
      </c>
      <c r="G49" s="25">
        <v>15.26881</v>
      </c>
      <c r="H49" s="26">
        <v>16087.68326</v>
      </c>
      <c r="I49" s="26">
        <v>13</v>
      </c>
      <c r="J49" s="24">
        <v>0.87446192072873163</v>
      </c>
      <c r="K49" s="26">
        <v>1</v>
      </c>
    </row>
    <row r="50" spans="1:11">
      <c r="A50" s="21" t="s">
        <v>154</v>
      </c>
      <c r="B50">
        <v>38</v>
      </c>
      <c r="C50" t="s">
        <v>743</v>
      </c>
      <c r="D50" s="24">
        <v>0.8251828186801593</v>
      </c>
      <c r="E50" s="25">
        <v>77.007000000000005</v>
      </c>
      <c r="F50" s="25">
        <v>9.3409999999999993</v>
      </c>
      <c r="G50" s="25">
        <v>16.341149999999999</v>
      </c>
      <c r="H50" s="26">
        <v>17307.904289999999</v>
      </c>
      <c r="I50" s="26">
        <v>10</v>
      </c>
      <c r="J50" s="24">
        <v>0.8593801620289081</v>
      </c>
      <c r="K50" s="26">
        <v>2</v>
      </c>
    </row>
    <row r="51" spans="1:11">
      <c r="A51" s="21" t="s">
        <v>148</v>
      </c>
      <c r="B51">
        <v>39</v>
      </c>
      <c r="C51" t="s">
        <v>743</v>
      </c>
      <c r="D51" s="24">
        <v>0.82146027504662666</v>
      </c>
      <c r="E51" s="25">
        <v>76.292000000000002</v>
      </c>
      <c r="F51" s="25">
        <v>9.9510000000000005</v>
      </c>
      <c r="G51" s="25">
        <v>15.1531</v>
      </c>
      <c r="H51" s="26">
        <v>17776.339680000001</v>
      </c>
      <c r="I51" s="26">
        <v>7</v>
      </c>
      <c r="J51" s="24">
        <v>0.85136859693490008</v>
      </c>
      <c r="K51" s="26">
        <v>3</v>
      </c>
    </row>
    <row r="52" spans="1:11">
      <c r="A52" s="21" t="s">
        <v>166</v>
      </c>
      <c r="B52">
        <v>40</v>
      </c>
      <c r="C52" t="s">
        <v>743</v>
      </c>
      <c r="D52" s="24">
        <v>0.81942245663091007</v>
      </c>
      <c r="E52" s="25">
        <v>79.251999999999995</v>
      </c>
      <c r="F52" s="25">
        <v>9.7420000000000009</v>
      </c>
      <c r="G52" s="25">
        <v>14.71759</v>
      </c>
      <c r="H52" s="26">
        <v>14986.893620000001</v>
      </c>
      <c r="I52" s="26">
        <v>13</v>
      </c>
      <c r="J52" s="24">
        <v>0.86253146513701384</v>
      </c>
      <c r="K52" s="26">
        <v>5</v>
      </c>
    </row>
    <row r="53" spans="1:11">
      <c r="A53" s="21" t="s">
        <v>105</v>
      </c>
      <c r="B53">
        <v>41</v>
      </c>
      <c r="C53" t="s">
        <v>743</v>
      </c>
      <c r="D53" s="24">
        <v>0.81751849811636335</v>
      </c>
      <c r="E53" s="25">
        <v>72.534000000000006</v>
      </c>
      <c r="F53" s="25">
        <v>10.904999999999999</v>
      </c>
      <c r="G53" s="25">
        <v>15.74574</v>
      </c>
      <c r="H53" s="26">
        <v>16857.74193</v>
      </c>
      <c r="I53" s="26">
        <v>7</v>
      </c>
      <c r="J53" s="24">
        <v>0.84961007729251325</v>
      </c>
      <c r="K53" s="26">
        <v>-2</v>
      </c>
    </row>
    <row r="54" spans="1:11">
      <c r="A54" s="21" t="s">
        <v>171</v>
      </c>
      <c r="B54">
        <v>41</v>
      </c>
      <c r="C54" t="s">
        <v>743</v>
      </c>
      <c r="D54" s="24">
        <v>0.81808544618659107</v>
      </c>
      <c r="E54" s="25">
        <v>76.7</v>
      </c>
      <c r="F54" s="25">
        <v>8.8629999999999995</v>
      </c>
      <c r="G54" s="25">
        <v>11.967000000000001</v>
      </c>
      <c r="H54" s="26">
        <v>42715.901160000001</v>
      </c>
      <c r="I54" s="26">
        <v>-31</v>
      </c>
      <c r="J54" s="24">
        <v>0.78250167014957772</v>
      </c>
      <c r="K54" s="26">
        <v>-5</v>
      </c>
    </row>
    <row r="55" spans="1:11">
      <c r="A55" s="21" t="s">
        <v>175</v>
      </c>
      <c r="B55">
        <v>43</v>
      </c>
      <c r="C55" t="s">
        <v>743</v>
      </c>
      <c r="D55" s="24">
        <v>0.81644691312330453</v>
      </c>
      <c r="E55" s="25">
        <v>79.706999999999994</v>
      </c>
      <c r="F55" s="25">
        <v>7.73</v>
      </c>
      <c r="G55" s="25">
        <v>16.006820000000001</v>
      </c>
      <c r="H55" s="26">
        <v>19906.86161</v>
      </c>
      <c r="I55" s="26">
        <v>0</v>
      </c>
      <c r="J55" s="24">
        <v>0.83451855549410869</v>
      </c>
      <c r="K55" s="26">
        <v>-1</v>
      </c>
    </row>
    <row r="56" spans="1:11">
      <c r="A56" s="21" t="s">
        <v>104</v>
      </c>
      <c r="B56">
        <v>44</v>
      </c>
      <c r="C56" t="s">
        <v>743</v>
      </c>
      <c r="D56" s="24">
        <v>0.81401876884572266</v>
      </c>
      <c r="E56" s="25">
        <v>73.631</v>
      </c>
      <c r="F56" s="25">
        <v>11.47896866</v>
      </c>
      <c r="G56" s="25">
        <v>14.7567</v>
      </c>
      <c r="H56" s="26">
        <v>14724.00462</v>
      </c>
      <c r="I56" s="26">
        <v>10</v>
      </c>
      <c r="J56" s="24">
        <v>0.85552599626560799</v>
      </c>
      <c r="K56" s="26">
        <v>-4</v>
      </c>
    </row>
    <row r="57" spans="1:11">
      <c r="A57" s="21" t="s">
        <v>144</v>
      </c>
      <c r="B57">
        <v>45</v>
      </c>
      <c r="C57" t="s">
        <v>743</v>
      </c>
      <c r="D57" s="24">
        <v>0.81131698444323341</v>
      </c>
      <c r="E57" s="25">
        <v>76.069000000000003</v>
      </c>
      <c r="F57" s="25">
        <v>9.2799999999999994</v>
      </c>
      <c r="G57" s="25">
        <v>16.10228</v>
      </c>
      <c r="H57" s="26">
        <v>15346.922850000001</v>
      </c>
      <c r="I57" s="26">
        <v>7</v>
      </c>
      <c r="J57" s="24">
        <v>0.84775913163902383</v>
      </c>
      <c r="K57" s="26">
        <v>4</v>
      </c>
    </row>
    <row r="58" spans="1:11">
      <c r="A58" s="21" t="s">
        <v>108</v>
      </c>
      <c r="B58">
        <v>46</v>
      </c>
      <c r="C58" t="s">
        <v>743</v>
      </c>
      <c r="D58" s="24">
        <v>0.80564683448875962</v>
      </c>
      <c r="E58" s="25">
        <v>73.751000000000005</v>
      </c>
      <c r="F58" s="25">
        <v>9.4111999999999991</v>
      </c>
      <c r="G58" s="25">
        <v>14.280200000000001</v>
      </c>
      <c r="H58" s="26">
        <v>22615.415949999999</v>
      </c>
      <c r="I58" s="26">
        <v>-9</v>
      </c>
      <c r="J58" s="24">
        <v>0.80833304077530044</v>
      </c>
      <c r="K58" s="26">
        <v>1</v>
      </c>
    </row>
    <row r="59" spans="1:11">
      <c r="A59" s="21" t="s">
        <v>156</v>
      </c>
      <c r="B59">
        <v>47</v>
      </c>
      <c r="C59" t="s">
        <v>743</v>
      </c>
      <c r="D59" s="24">
        <v>0.80465502382318943</v>
      </c>
      <c r="E59" s="25">
        <v>76.808000000000007</v>
      </c>
      <c r="F59" s="25">
        <v>9.7999064610000008</v>
      </c>
      <c r="G59" s="25">
        <v>14.11068</v>
      </c>
      <c r="H59" s="26">
        <v>15418.900600000001</v>
      </c>
      <c r="I59" s="26">
        <v>4</v>
      </c>
      <c r="J59" s="24">
        <v>0.83694988077932575</v>
      </c>
      <c r="K59" s="26">
        <v>-1</v>
      </c>
    </row>
    <row r="60" spans="1:11">
      <c r="A60" s="21" t="s">
        <v>145</v>
      </c>
      <c r="B60">
        <v>48</v>
      </c>
      <c r="C60" t="s">
        <v>744</v>
      </c>
      <c r="D60" s="24">
        <v>0.79550720068969771</v>
      </c>
      <c r="E60" s="25">
        <v>75.182000000000002</v>
      </c>
      <c r="F60" s="25">
        <v>9.4190000000000005</v>
      </c>
      <c r="G60" s="25">
        <v>13.353199999999999</v>
      </c>
      <c r="H60" s="26">
        <v>19153.533319999999</v>
      </c>
      <c r="I60" s="26">
        <v>-3</v>
      </c>
      <c r="J60" s="24">
        <v>0.8055611064413295</v>
      </c>
      <c r="K60" s="26">
        <v>-4</v>
      </c>
    </row>
    <row r="61" spans="1:11">
      <c r="A61" s="21" t="s">
        <v>137</v>
      </c>
      <c r="B61">
        <v>49</v>
      </c>
      <c r="C61" t="s">
        <v>744</v>
      </c>
      <c r="D61" s="24">
        <v>0.79379922276787995</v>
      </c>
      <c r="E61" s="25">
        <v>75.858000000000004</v>
      </c>
      <c r="F61" s="25">
        <v>8.4499999999999993</v>
      </c>
      <c r="G61" s="25">
        <v>12.568910000000001</v>
      </c>
      <c r="H61" s="26">
        <v>27401.19413</v>
      </c>
      <c r="I61" s="26">
        <v>-21</v>
      </c>
      <c r="J61" s="24">
        <v>0.7769328881330515</v>
      </c>
      <c r="K61" s="27" t="s">
        <v>733</v>
      </c>
    </row>
    <row r="62" spans="1:11">
      <c r="A62" s="21" t="s">
        <v>96</v>
      </c>
      <c r="B62">
        <v>50</v>
      </c>
      <c r="C62" t="s">
        <v>744</v>
      </c>
      <c r="D62" s="24">
        <v>0.7928669199659899</v>
      </c>
      <c r="E62" s="25">
        <v>70.606999999999999</v>
      </c>
      <c r="F62" s="25">
        <v>11.51619</v>
      </c>
      <c r="G62" s="25">
        <v>14.66001</v>
      </c>
      <c r="H62" s="26">
        <v>13385.35771</v>
      </c>
      <c r="I62" s="26">
        <v>11</v>
      </c>
      <c r="J62" s="24">
        <v>0.83036359813158001</v>
      </c>
      <c r="K62" s="26">
        <v>12</v>
      </c>
    </row>
    <row r="63" spans="1:11">
      <c r="A63" s="21" t="s">
        <v>151</v>
      </c>
      <c r="B63">
        <v>51</v>
      </c>
      <c r="C63" t="s">
        <v>744</v>
      </c>
      <c r="D63" s="24">
        <v>0.79179086101503449</v>
      </c>
      <c r="E63" s="25">
        <v>77.180000000000007</v>
      </c>
      <c r="F63" s="25">
        <v>8.4514851110000002</v>
      </c>
      <c r="G63" s="25">
        <v>15.54532</v>
      </c>
      <c r="H63" s="26">
        <v>13332.99005</v>
      </c>
      <c r="I63" s="26">
        <v>11</v>
      </c>
      <c r="J63" s="24">
        <v>0.82900563659524884</v>
      </c>
      <c r="K63" s="26">
        <v>3</v>
      </c>
    </row>
    <row r="64" spans="1:11">
      <c r="A64" s="21" t="s">
        <v>139</v>
      </c>
      <c r="B64">
        <v>52</v>
      </c>
      <c r="C64" t="s">
        <v>744</v>
      </c>
      <c r="D64" s="24">
        <v>0.79145291632929904</v>
      </c>
      <c r="E64" s="25">
        <v>74.781000000000006</v>
      </c>
      <c r="F64" s="25">
        <v>10.54</v>
      </c>
      <c r="G64" s="25">
        <v>14.990159999999999</v>
      </c>
      <c r="H64" s="26">
        <v>10470.574490000001</v>
      </c>
      <c r="I64" s="26">
        <v>24</v>
      </c>
      <c r="J64" s="24">
        <v>0.84972604758436798</v>
      </c>
      <c r="K64" s="26">
        <v>0</v>
      </c>
    </row>
    <row r="65" spans="1:11">
      <c r="A65" s="21" t="s">
        <v>119</v>
      </c>
      <c r="B65">
        <v>52</v>
      </c>
      <c r="C65" t="s">
        <v>744</v>
      </c>
      <c r="D65" s="24">
        <v>0.79056164781717964</v>
      </c>
      <c r="E65" s="25">
        <v>72.125</v>
      </c>
      <c r="F65" s="25">
        <v>12.18613</v>
      </c>
      <c r="G65" s="25">
        <v>13.685639999999999</v>
      </c>
      <c r="H65" s="26">
        <v>11462.95148</v>
      </c>
      <c r="I65" s="26">
        <v>18</v>
      </c>
      <c r="J65" s="24">
        <v>0.8401522547475847</v>
      </c>
      <c r="K65" s="26">
        <v>-4</v>
      </c>
    </row>
    <row r="66" spans="1:11">
      <c r="A66" s="21" t="s">
        <v>169</v>
      </c>
      <c r="B66">
        <v>54</v>
      </c>
      <c r="C66" t="s">
        <v>744</v>
      </c>
      <c r="D66" s="24">
        <v>0.79026264954611958</v>
      </c>
      <c r="E66" s="25">
        <v>74.694000000000003</v>
      </c>
      <c r="F66" s="25">
        <v>6.1020000000000003</v>
      </c>
      <c r="G66" s="25">
        <v>14.16982</v>
      </c>
      <c r="H66" s="26">
        <v>52792.635179999997</v>
      </c>
      <c r="I66" s="26">
        <v>-51</v>
      </c>
      <c r="J66" s="24">
        <v>0.73026621842757222</v>
      </c>
      <c r="K66" s="26">
        <v>-4</v>
      </c>
    </row>
    <row r="67" spans="1:11">
      <c r="A67" s="21" t="s">
        <v>77</v>
      </c>
      <c r="B67">
        <v>55</v>
      </c>
      <c r="C67" t="s">
        <v>744</v>
      </c>
      <c r="D67" s="24">
        <v>0.78768114140804635</v>
      </c>
      <c r="E67" s="25">
        <v>69.078999999999994</v>
      </c>
      <c r="F67" s="25">
        <v>11.731999999999999</v>
      </c>
      <c r="G67" s="25">
        <v>14.256209999999999</v>
      </c>
      <c r="H67" s="26">
        <v>14460.52255</v>
      </c>
      <c r="I67" s="26">
        <v>0</v>
      </c>
      <c r="J67" s="24">
        <v>0.81581957344968936</v>
      </c>
      <c r="K67" s="26">
        <v>0</v>
      </c>
    </row>
    <row r="68" spans="1:11">
      <c r="A68" s="21" t="s">
        <v>133</v>
      </c>
      <c r="B68">
        <v>56</v>
      </c>
      <c r="C68" t="s">
        <v>744</v>
      </c>
      <c r="D68" s="24">
        <v>0.78593709961589686</v>
      </c>
      <c r="E68" s="25">
        <v>74.182000000000002</v>
      </c>
      <c r="F68" s="25">
        <v>10.436</v>
      </c>
      <c r="G68" s="25">
        <v>14.52434</v>
      </c>
      <c r="H68" s="26">
        <v>11010.68778</v>
      </c>
      <c r="I68" s="26">
        <v>16</v>
      </c>
      <c r="J68" s="24">
        <v>0.83634866671709795</v>
      </c>
      <c r="K68" s="26">
        <v>-3</v>
      </c>
    </row>
    <row r="69" spans="1:11">
      <c r="A69" s="21" t="s">
        <v>125</v>
      </c>
      <c r="B69">
        <v>57</v>
      </c>
      <c r="C69" t="s">
        <v>744</v>
      </c>
      <c r="D69" s="24">
        <v>0.78183265732401619</v>
      </c>
      <c r="E69" s="25">
        <v>73.555999999999997</v>
      </c>
      <c r="F69" s="25">
        <v>10.56554948</v>
      </c>
      <c r="G69" s="25">
        <v>13.983169999999999</v>
      </c>
      <c r="H69" s="26">
        <v>11474.062620000001</v>
      </c>
      <c r="I69" s="26">
        <v>12</v>
      </c>
      <c r="J69" s="24">
        <v>0.82619151706480787</v>
      </c>
      <c r="K69" s="26">
        <v>0</v>
      </c>
    </row>
    <row r="70" spans="1:11">
      <c r="A70" s="21" t="s">
        <v>107</v>
      </c>
      <c r="B70">
        <v>57</v>
      </c>
      <c r="C70" t="s">
        <v>744</v>
      </c>
      <c r="D70" s="24">
        <v>0.78248087519164744</v>
      </c>
      <c r="E70" s="25">
        <v>74.116</v>
      </c>
      <c r="F70" s="25">
        <v>7.7779999999999996</v>
      </c>
      <c r="G70" s="25">
        <v>14.30883</v>
      </c>
      <c r="H70" s="26">
        <v>22615.85499</v>
      </c>
      <c r="I70" s="26">
        <v>-21</v>
      </c>
      <c r="J70" s="24">
        <v>0.77371869988814701</v>
      </c>
      <c r="K70" s="26">
        <v>5</v>
      </c>
    </row>
    <row r="71" spans="1:11">
      <c r="A71" s="21" t="s">
        <v>167</v>
      </c>
      <c r="B71">
        <v>59</v>
      </c>
      <c r="C71" t="s">
        <v>744</v>
      </c>
      <c r="D71" s="24">
        <v>0.77958906319425048</v>
      </c>
      <c r="E71" s="25">
        <v>79.289000000000001</v>
      </c>
      <c r="F71" s="25">
        <v>10.202999999999999</v>
      </c>
      <c r="G71" s="25">
        <v>16.209440000000001</v>
      </c>
      <c r="H71" s="26">
        <v>5538.6650559999998</v>
      </c>
      <c r="I71" s="26">
        <v>44</v>
      </c>
      <c r="J71" s="24">
        <v>0.89415594990029923</v>
      </c>
      <c r="K71" s="26">
        <v>-4</v>
      </c>
    </row>
    <row r="72" spans="1:11">
      <c r="A72" s="21" t="s">
        <v>158</v>
      </c>
      <c r="B72">
        <v>59</v>
      </c>
      <c r="C72" t="s">
        <v>744</v>
      </c>
      <c r="D72" s="24">
        <v>0.78043365658583241</v>
      </c>
      <c r="E72" s="25">
        <v>76.3</v>
      </c>
      <c r="F72" s="25">
        <v>9.3889999999999993</v>
      </c>
      <c r="G72" s="25">
        <v>13.16089</v>
      </c>
      <c r="H72" s="26">
        <v>13518.740019999999</v>
      </c>
      <c r="I72" s="26">
        <v>1</v>
      </c>
      <c r="J72" s="24">
        <v>0.81008871201371824</v>
      </c>
      <c r="K72" s="26">
        <v>1</v>
      </c>
    </row>
    <row r="73" spans="1:11">
      <c r="A73" s="21" t="s">
        <v>157</v>
      </c>
      <c r="B73">
        <v>61</v>
      </c>
      <c r="C73" t="s">
        <v>744</v>
      </c>
      <c r="D73" s="24">
        <v>0.77495931423438069</v>
      </c>
      <c r="E73" s="25">
        <v>77.147999999999996</v>
      </c>
      <c r="F73" s="25">
        <v>8.516</v>
      </c>
      <c r="G73" s="25">
        <v>13.741210000000001</v>
      </c>
      <c r="H73" s="26">
        <v>12946.976129999999</v>
      </c>
      <c r="I73" s="26">
        <v>4</v>
      </c>
      <c r="J73" s="24">
        <v>0.80513352206600175</v>
      </c>
      <c r="K73" s="26">
        <v>-1</v>
      </c>
    </row>
    <row r="74" spans="1:11">
      <c r="A74" s="21" t="s">
        <v>173</v>
      </c>
      <c r="B74">
        <v>62</v>
      </c>
      <c r="C74" t="s">
        <v>744</v>
      </c>
      <c r="D74" s="24">
        <v>0.77255228878888005</v>
      </c>
      <c r="E74" s="25">
        <v>79.433999999999997</v>
      </c>
      <c r="F74" s="25">
        <v>8.35</v>
      </c>
      <c r="G74" s="25">
        <v>13.68772886</v>
      </c>
      <c r="H74" s="26">
        <v>10862.51556</v>
      </c>
      <c r="I74" s="26">
        <v>12</v>
      </c>
      <c r="J74" s="24">
        <v>0.81625185432157654</v>
      </c>
      <c r="K74" s="26">
        <v>4</v>
      </c>
    </row>
    <row r="75" spans="1:11">
      <c r="A75" s="21" t="s">
        <v>83</v>
      </c>
      <c r="B75">
        <v>63</v>
      </c>
      <c r="C75" t="s">
        <v>744</v>
      </c>
      <c r="D75" s="24">
        <v>0.77046627627896336</v>
      </c>
      <c r="E75" s="25">
        <v>76.117999999999995</v>
      </c>
      <c r="F75" s="25">
        <v>8.5500000000000007</v>
      </c>
      <c r="G75" s="25">
        <v>15.813190000000001</v>
      </c>
      <c r="H75" s="26">
        <v>9257.1646459999993</v>
      </c>
      <c r="I75" s="26">
        <v>21</v>
      </c>
      <c r="J75" s="24">
        <v>0.82717943183076459</v>
      </c>
      <c r="K75" s="27" t="s">
        <v>733</v>
      </c>
    </row>
    <row r="76" spans="1:11">
      <c r="A76" s="21" t="s">
        <v>123</v>
      </c>
      <c r="B76">
        <v>64</v>
      </c>
      <c r="C76" t="s">
        <v>744</v>
      </c>
      <c r="D76" s="24">
        <v>0.76898003113714541</v>
      </c>
      <c r="E76" s="25">
        <v>74.989000000000004</v>
      </c>
      <c r="F76" s="25">
        <v>7.2629999999999999</v>
      </c>
      <c r="G76" s="25">
        <v>16.20091</v>
      </c>
      <c r="H76" s="26">
        <v>13764.916590000001</v>
      </c>
      <c r="I76" s="26">
        <v>-8</v>
      </c>
      <c r="J76" s="24">
        <v>0.79086800811353675</v>
      </c>
      <c r="K76" s="26">
        <v>-5</v>
      </c>
    </row>
    <row r="77" spans="1:11">
      <c r="A77" s="21" t="s">
        <v>117</v>
      </c>
      <c r="B77">
        <v>64</v>
      </c>
      <c r="C77" t="s">
        <v>744</v>
      </c>
      <c r="D77" s="24">
        <v>0.76880467227455773</v>
      </c>
      <c r="E77" s="25">
        <v>74.454999999999998</v>
      </c>
      <c r="F77" s="25">
        <v>9.5329999999999995</v>
      </c>
      <c r="G77" s="25">
        <v>12.60228</v>
      </c>
      <c r="H77" s="26">
        <v>13676.18022</v>
      </c>
      <c r="I77" s="26">
        <v>-7</v>
      </c>
      <c r="J77" s="24">
        <v>0.79111714070508166</v>
      </c>
      <c r="K77" s="26">
        <v>1</v>
      </c>
    </row>
    <row r="78" spans="1:11">
      <c r="A78" s="21" t="s">
        <v>134</v>
      </c>
      <c r="B78">
        <v>64</v>
      </c>
      <c r="C78" t="s">
        <v>744</v>
      </c>
      <c r="D78" s="24">
        <v>0.76924813993834851</v>
      </c>
      <c r="E78" s="25">
        <v>74.665000000000006</v>
      </c>
      <c r="F78" s="25">
        <v>10.24100707</v>
      </c>
      <c r="G78" s="25">
        <v>13.60453</v>
      </c>
      <c r="H78" s="26">
        <v>9533.3906920000009</v>
      </c>
      <c r="I78" s="26">
        <v>16</v>
      </c>
      <c r="J78" s="24">
        <v>0.82255218815476716</v>
      </c>
      <c r="K78" s="26">
        <v>-5</v>
      </c>
    </row>
    <row r="79" spans="1:11">
      <c r="A79" s="21" t="s">
        <v>136</v>
      </c>
      <c r="B79">
        <v>67</v>
      </c>
      <c r="C79" t="s">
        <v>744</v>
      </c>
      <c r="D79" s="24">
        <v>0.75984787756776984</v>
      </c>
      <c r="E79" s="25">
        <v>72.774000000000001</v>
      </c>
      <c r="F79" s="25">
        <v>8.93</v>
      </c>
      <c r="G79" s="25">
        <v>13.27026</v>
      </c>
      <c r="H79" s="26">
        <v>13883.036179999999</v>
      </c>
      <c r="I79" s="26">
        <v>-12</v>
      </c>
      <c r="J79" s="24">
        <v>0.77614875058094146</v>
      </c>
      <c r="K79" s="27" t="s">
        <v>733</v>
      </c>
    </row>
    <row r="80" spans="1:11">
      <c r="A80" s="21" t="s">
        <v>94</v>
      </c>
      <c r="B80">
        <v>67</v>
      </c>
      <c r="C80" t="s">
        <v>744</v>
      </c>
      <c r="D80" s="24">
        <v>0.76048963213719956</v>
      </c>
      <c r="E80" s="25">
        <v>70.335999999999999</v>
      </c>
      <c r="F80" s="25">
        <v>9.2439999999999998</v>
      </c>
      <c r="G80" s="25">
        <v>11.860150000000001</v>
      </c>
      <c r="H80" s="26">
        <v>21941.088650000002</v>
      </c>
      <c r="I80" s="26">
        <v>-28</v>
      </c>
      <c r="J80" s="24">
        <v>0.74341122395550452</v>
      </c>
      <c r="K80" s="26">
        <v>-1</v>
      </c>
    </row>
    <row r="81" spans="1:11">
      <c r="A81" s="21" t="s">
        <v>68</v>
      </c>
      <c r="B81">
        <v>69</v>
      </c>
      <c r="C81" t="s">
        <v>744</v>
      </c>
      <c r="D81" s="24">
        <v>0.75423268906402663</v>
      </c>
      <c r="E81" s="25">
        <v>67.364000000000004</v>
      </c>
      <c r="F81" s="25">
        <v>10.368</v>
      </c>
      <c r="G81" s="25">
        <v>15.2807</v>
      </c>
      <c r="H81" s="26">
        <v>10451.163839999999</v>
      </c>
      <c r="I81" s="26">
        <v>8</v>
      </c>
      <c r="J81" s="24">
        <v>0.7906531023617821</v>
      </c>
      <c r="K81" s="26">
        <v>2</v>
      </c>
    </row>
    <row r="82" spans="1:11">
      <c r="A82" s="21" t="s">
        <v>111</v>
      </c>
      <c r="B82">
        <v>70</v>
      </c>
      <c r="C82" t="s">
        <v>744</v>
      </c>
      <c r="D82" s="24">
        <v>0.74862545716298556</v>
      </c>
      <c r="E82" s="25">
        <v>77.063000000000002</v>
      </c>
      <c r="F82" s="25">
        <v>10.38</v>
      </c>
      <c r="G82" s="25">
        <v>11.436070000000001</v>
      </c>
      <c r="H82" s="26">
        <v>7822.1372039999997</v>
      </c>
      <c r="I82" s="26">
        <v>21</v>
      </c>
      <c r="J82" s="24">
        <v>0.80741734256127895</v>
      </c>
      <c r="K82" s="26">
        <v>0</v>
      </c>
    </row>
    <row r="83" spans="1:11">
      <c r="A83" s="21" t="s">
        <v>152</v>
      </c>
      <c r="B83">
        <v>71</v>
      </c>
      <c r="C83" t="s">
        <v>744</v>
      </c>
      <c r="D83" s="24">
        <v>0.74828306909104192</v>
      </c>
      <c r="E83" s="25">
        <v>74.585999999999999</v>
      </c>
      <c r="F83" s="25">
        <v>7.6038996650000001</v>
      </c>
      <c r="G83" s="25">
        <v>14.37501</v>
      </c>
      <c r="H83" s="26">
        <v>11475.289870000001</v>
      </c>
      <c r="I83" s="26">
        <v>-2</v>
      </c>
      <c r="J83" s="24">
        <v>0.77357780783455266</v>
      </c>
      <c r="K83" s="26">
        <v>9</v>
      </c>
    </row>
    <row r="84" spans="1:11">
      <c r="A84" s="21" t="s">
        <v>138</v>
      </c>
      <c r="B84">
        <v>72</v>
      </c>
      <c r="C84" t="s">
        <v>744</v>
      </c>
      <c r="D84" s="24">
        <v>0.74456657796824566</v>
      </c>
      <c r="E84" s="25">
        <v>77.573999999999998</v>
      </c>
      <c r="F84" s="25">
        <v>7.68</v>
      </c>
      <c r="G84" s="25">
        <v>12.65283</v>
      </c>
      <c r="H84" s="26">
        <v>10976.977989999999</v>
      </c>
      <c r="I84" s="26">
        <v>-1</v>
      </c>
      <c r="J84" s="24">
        <v>0.77144089681313699</v>
      </c>
      <c r="K84" s="26">
        <v>-3</v>
      </c>
    </row>
    <row r="85" spans="1:11">
      <c r="A85" s="21" t="s">
        <v>114</v>
      </c>
      <c r="B85">
        <v>72</v>
      </c>
      <c r="C85" t="s">
        <v>744</v>
      </c>
      <c r="D85" s="24">
        <v>0.74455008668314182</v>
      </c>
      <c r="E85" s="25">
        <v>73.933999999999997</v>
      </c>
      <c r="F85" s="25">
        <v>12.11</v>
      </c>
      <c r="G85" s="25">
        <v>13.181430000000001</v>
      </c>
      <c r="H85" s="26">
        <v>5004.6530480000001</v>
      </c>
      <c r="I85" s="26">
        <v>37</v>
      </c>
      <c r="J85" s="24">
        <v>0.84529873051160653</v>
      </c>
      <c r="K85" s="26">
        <v>0</v>
      </c>
    </row>
    <row r="86" spans="1:11">
      <c r="A86" s="21" t="s">
        <v>98</v>
      </c>
      <c r="B86">
        <v>72</v>
      </c>
      <c r="C86" t="s">
        <v>744</v>
      </c>
      <c r="D86" s="24">
        <v>0.74479328263641786</v>
      </c>
      <c r="E86" s="25">
        <v>72.825999999999993</v>
      </c>
      <c r="F86" s="25">
        <v>7.9172837080000003</v>
      </c>
      <c r="G86" s="25">
        <v>13.89329</v>
      </c>
      <c r="H86" s="26">
        <v>12363.63782</v>
      </c>
      <c r="I86" s="26">
        <v>-5</v>
      </c>
      <c r="J86" s="24">
        <v>0.7622043523069858</v>
      </c>
      <c r="K86" s="26">
        <v>3</v>
      </c>
    </row>
    <row r="87" spans="1:11">
      <c r="A87" s="21" t="s">
        <v>120</v>
      </c>
      <c r="B87">
        <v>72</v>
      </c>
      <c r="C87" t="s">
        <v>744</v>
      </c>
      <c r="D87" s="24">
        <v>0.74544331482276405</v>
      </c>
      <c r="E87" s="25">
        <v>73.346999999999994</v>
      </c>
      <c r="F87" s="25">
        <v>8.39</v>
      </c>
      <c r="G87" s="25">
        <v>12.88138</v>
      </c>
      <c r="H87" s="26">
        <v>12460.47955</v>
      </c>
      <c r="I87" s="26">
        <v>-5</v>
      </c>
      <c r="J87" s="24">
        <v>0.76258511274374718</v>
      </c>
      <c r="K87" s="27" t="s">
        <v>733</v>
      </c>
    </row>
    <row r="88" spans="1:11">
      <c r="A88" s="21" t="s">
        <v>211</v>
      </c>
      <c r="B88">
        <v>76</v>
      </c>
      <c r="C88" t="s">
        <v>744</v>
      </c>
      <c r="D88" s="24">
        <v>0.74180093927747781</v>
      </c>
      <c r="E88" s="25">
        <v>73.209999999999994</v>
      </c>
      <c r="F88" s="25">
        <v>7.8369999999999997</v>
      </c>
      <c r="G88" s="25">
        <v>14.354509999999999</v>
      </c>
      <c r="H88" s="26">
        <v>10695.253129999999</v>
      </c>
      <c r="I88" s="26">
        <v>-1</v>
      </c>
      <c r="J88" s="24">
        <v>0.76927818648257074</v>
      </c>
      <c r="K88" s="26">
        <v>7</v>
      </c>
    </row>
    <row r="89" spans="1:11">
      <c r="A89" s="21" t="s">
        <v>159</v>
      </c>
      <c r="B89">
        <v>77</v>
      </c>
      <c r="C89" t="s">
        <v>744</v>
      </c>
      <c r="D89" s="24">
        <v>0.74092877016256087</v>
      </c>
      <c r="E89" s="25">
        <v>74.194000000000003</v>
      </c>
      <c r="F89" s="25">
        <v>8.6579999999999995</v>
      </c>
      <c r="G89" s="25">
        <v>13.213010000000001</v>
      </c>
      <c r="H89" s="26">
        <v>9305.8271629999999</v>
      </c>
      <c r="I89" s="26">
        <v>6</v>
      </c>
      <c r="J89" s="24">
        <v>0.77961946442044516</v>
      </c>
      <c r="K89" s="26">
        <v>3</v>
      </c>
    </row>
    <row r="90" spans="1:11">
      <c r="A90" s="21" t="s">
        <v>142</v>
      </c>
      <c r="B90">
        <v>78</v>
      </c>
      <c r="C90" t="s">
        <v>744</v>
      </c>
      <c r="D90" s="24">
        <v>0.73961920694016881</v>
      </c>
      <c r="E90" s="25">
        <v>75.010000000000005</v>
      </c>
      <c r="F90" s="25">
        <v>8.1736000000000004</v>
      </c>
      <c r="G90" s="25">
        <v>13.395519999999999</v>
      </c>
      <c r="H90" s="26">
        <v>9376.8632670000006</v>
      </c>
      <c r="I90" s="26">
        <v>2</v>
      </c>
      <c r="J90" s="24">
        <v>0.77690210021247286</v>
      </c>
      <c r="K90" s="26">
        <v>1</v>
      </c>
    </row>
    <row r="91" spans="1:11">
      <c r="A91" s="21" t="s">
        <v>86</v>
      </c>
      <c r="B91">
        <v>78</v>
      </c>
      <c r="C91" t="s">
        <v>744</v>
      </c>
      <c r="D91" s="24">
        <v>0.74039538784794701</v>
      </c>
      <c r="E91" s="25">
        <v>68.808000000000007</v>
      </c>
      <c r="F91" s="25">
        <v>11.282</v>
      </c>
      <c r="G91" s="25">
        <v>14.75798</v>
      </c>
      <c r="H91" s="26">
        <v>6428.0073700000003</v>
      </c>
      <c r="I91" s="26">
        <v>22</v>
      </c>
      <c r="J91" s="24">
        <v>0.81264523434936131</v>
      </c>
      <c r="K91" s="26">
        <v>-5</v>
      </c>
    </row>
    <row r="92" spans="1:11">
      <c r="A92" s="21" t="s">
        <v>131</v>
      </c>
      <c r="B92">
        <v>80</v>
      </c>
      <c r="C92" t="s">
        <v>744</v>
      </c>
      <c r="D92" s="24">
        <v>0.73711537024929163</v>
      </c>
      <c r="E92" s="25">
        <v>73.540000000000006</v>
      </c>
      <c r="F92" s="25">
        <v>7.181</v>
      </c>
      <c r="G92" s="25">
        <v>13.597770000000001</v>
      </c>
      <c r="H92" s="26">
        <v>13300.10828</v>
      </c>
      <c r="I92" s="26">
        <v>-17</v>
      </c>
      <c r="J92" s="24">
        <v>0.74482555946256535</v>
      </c>
      <c r="K92" s="26">
        <v>-2</v>
      </c>
    </row>
    <row r="93" spans="1:11">
      <c r="A93" s="21" t="s">
        <v>146</v>
      </c>
      <c r="B93">
        <v>81</v>
      </c>
      <c r="C93" t="s">
        <v>744</v>
      </c>
      <c r="D93" s="24">
        <v>0.73507448660272856</v>
      </c>
      <c r="E93" s="25">
        <v>75.819999999999993</v>
      </c>
      <c r="F93" s="25">
        <v>8.3262</v>
      </c>
      <c r="G93" s="25">
        <v>13.439</v>
      </c>
      <c r="H93" s="26">
        <v>7712.7835999999998</v>
      </c>
      <c r="I93" s="26">
        <v>13</v>
      </c>
      <c r="J93" s="24">
        <v>0.78686566979292594</v>
      </c>
      <c r="K93" s="26">
        <v>-6</v>
      </c>
    </row>
    <row r="94" spans="1:11">
      <c r="A94" s="21" t="s">
        <v>80</v>
      </c>
      <c r="B94">
        <v>82</v>
      </c>
      <c r="C94" t="s">
        <v>744</v>
      </c>
      <c r="D94" s="24">
        <v>0.7339086601060073</v>
      </c>
      <c r="E94" s="25">
        <v>70.873999999999995</v>
      </c>
      <c r="F94" s="25">
        <v>11.16</v>
      </c>
      <c r="G94" s="25">
        <v>11.656499999999999</v>
      </c>
      <c r="H94" s="26">
        <v>8153.3569859999998</v>
      </c>
      <c r="I94" s="26">
        <v>5</v>
      </c>
      <c r="J94" s="24">
        <v>0.78002454191464687</v>
      </c>
      <c r="K94" s="27" t="s">
        <v>733</v>
      </c>
    </row>
    <row r="95" spans="1:11">
      <c r="A95" s="21" t="s">
        <v>99</v>
      </c>
      <c r="B95">
        <v>83</v>
      </c>
      <c r="C95" t="s">
        <v>744</v>
      </c>
      <c r="D95" s="24">
        <v>0.73313372325715631</v>
      </c>
      <c r="E95" s="25">
        <v>72.459999999999994</v>
      </c>
      <c r="F95" s="25">
        <v>8.6199999999999992</v>
      </c>
      <c r="G95" s="25">
        <v>13.25417</v>
      </c>
      <c r="H95" s="26">
        <v>9366.5743750000001</v>
      </c>
      <c r="I95" s="26">
        <v>-1</v>
      </c>
      <c r="J95" s="24">
        <v>0.76679862840811575</v>
      </c>
      <c r="K95" s="27" t="s">
        <v>733</v>
      </c>
    </row>
    <row r="96" spans="1:11">
      <c r="A96" s="21" t="s">
        <v>140</v>
      </c>
      <c r="B96">
        <v>84</v>
      </c>
      <c r="C96" t="s">
        <v>744</v>
      </c>
      <c r="D96" s="24">
        <v>0.73091141450068708</v>
      </c>
      <c r="E96" s="25">
        <v>73.185000000000002</v>
      </c>
      <c r="F96" s="25">
        <v>5.5324268449999998</v>
      </c>
      <c r="G96" s="25">
        <v>13.517770000000001</v>
      </c>
      <c r="H96" s="26">
        <v>24091.78746</v>
      </c>
      <c r="I96" s="26">
        <v>-51</v>
      </c>
      <c r="J96" s="24">
        <v>0.69446761573944005</v>
      </c>
      <c r="K96" s="27" t="s">
        <v>733</v>
      </c>
    </row>
    <row r="97" spans="1:11">
      <c r="A97" s="21" t="s">
        <v>124</v>
      </c>
      <c r="B97">
        <v>85</v>
      </c>
      <c r="C97" t="s">
        <v>744</v>
      </c>
      <c r="D97" s="24">
        <v>0.72997044732673033</v>
      </c>
      <c r="E97" s="25">
        <v>73.81</v>
      </c>
      <c r="F97" s="25">
        <v>7.1779999999999999</v>
      </c>
      <c r="G97" s="25">
        <v>14.2315</v>
      </c>
      <c r="H97" s="26">
        <v>10151.850539999999</v>
      </c>
      <c r="I97" s="26">
        <v>-8</v>
      </c>
      <c r="J97" s="24">
        <v>0.7551744056468338</v>
      </c>
      <c r="K97" s="26">
        <v>0</v>
      </c>
    </row>
    <row r="98" spans="1:11">
      <c r="A98" s="21" t="s">
        <v>115</v>
      </c>
      <c r="B98">
        <v>85</v>
      </c>
      <c r="C98" t="s">
        <v>744</v>
      </c>
      <c r="D98" s="24">
        <v>0.73049375824431451</v>
      </c>
      <c r="E98" s="25">
        <v>73.334000000000003</v>
      </c>
      <c r="F98" s="25">
        <v>9.6340000000000003</v>
      </c>
      <c r="G98" s="25">
        <v>13.08724</v>
      </c>
      <c r="H98" s="26">
        <v>6701.4679530000003</v>
      </c>
      <c r="I98" s="26">
        <v>14</v>
      </c>
      <c r="J98" s="24">
        <v>0.79244291911904219</v>
      </c>
      <c r="K98" s="26">
        <v>4</v>
      </c>
    </row>
    <row r="99" spans="1:11">
      <c r="A99" s="21" t="s">
        <v>88</v>
      </c>
      <c r="B99">
        <v>87</v>
      </c>
      <c r="C99" t="s">
        <v>744</v>
      </c>
      <c r="D99" s="24">
        <v>0.72877011340649755</v>
      </c>
      <c r="E99" s="25">
        <v>74.378</v>
      </c>
      <c r="F99" s="25">
        <v>10.791</v>
      </c>
      <c r="G99" s="25">
        <v>12.157080000000001</v>
      </c>
      <c r="H99" s="26">
        <v>5540.0889989999996</v>
      </c>
      <c r="I99" s="26">
        <v>16</v>
      </c>
      <c r="J99" s="24">
        <v>0.80813997638001767</v>
      </c>
      <c r="K99" s="26">
        <v>-7</v>
      </c>
    </row>
    <row r="100" spans="1:11">
      <c r="A100" s="21" t="s">
        <v>149</v>
      </c>
      <c r="B100">
        <v>88</v>
      </c>
      <c r="C100" t="s">
        <v>744</v>
      </c>
      <c r="D100" s="24">
        <v>0.72483898882115616</v>
      </c>
      <c r="E100" s="25">
        <v>74.81</v>
      </c>
      <c r="F100" s="25">
        <v>8.2799999999999994</v>
      </c>
      <c r="G100" s="25">
        <v>12.692449999999999</v>
      </c>
      <c r="H100" s="26">
        <v>7971.0686889999997</v>
      </c>
      <c r="I100" s="26">
        <v>1</v>
      </c>
      <c r="J100" s="24">
        <v>0.76758430174558856</v>
      </c>
      <c r="K100" s="27" t="s">
        <v>733</v>
      </c>
    </row>
    <row r="101" spans="1:11">
      <c r="A101" s="21" t="s">
        <v>127</v>
      </c>
      <c r="B101">
        <v>89</v>
      </c>
      <c r="C101" t="s">
        <v>744</v>
      </c>
      <c r="D101" s="24">
        <v>0.72395260389727056</v>
      </c>
      <c r="E101" s="25">
        <v>75.804000000000002</v>
      </c>
      <c r="F101" s="25">
        <v>7.585</v>
      </c>
      <c r="G101" s="25">
        <v>13.66976</v>
      </c>
      <c r="H101" s="26">
        <v>7471.3282330000002</v>
      </c>
      <c r="I101" s="26">
        <v>7</v>
      </c>
      <c r="J101" s="24">
        <v>0.77190529023789145</v>
      </c>
      <c r="K101" s="26">
        <v>10</v>
      </c>
    </row>
    <row r="102" spans="1:11">
      <c r="A102" s="21" t="s">
        <v>135</v>
      </c>
      <c r="B102">
        <v>90</v>
      </c>
      <c r="C102" t="s">
        <v>744</v>
      </c>
      <c r="D102" s="24">
        <v>0.72222371955223796</v>
      </c>
      <c r="E102" s="25">
        <v>74.204999999999998</v>
      </c>
      <c r="F102" s="25">
        <v>6.4749999999999996</v>
      </c>
      <c r="G102" s="25">
        <v>12.85666</v>
      </c>
      <c r="H102" s="26">
        <v>13710.46104</v>
      </c>
      <c r="I102" s="26">
        <v>-32</v>
      </c>
      <c r="J102" s="24">
        <v>0.72013495344840228</v>
      </c>
      <c r="K102" s="26">
        <v>-1</v>
      </c>
    </row>
    <row r="103" spans="1:11">
      <c r="A103" s="21" t="s">
        <v>147</v>
      </c>
      <c r="B103">
        <v>91</v>
      </c>
      <c r="C103" t="s">
        <v>744</v>
      </c>
      <c r="D103" s="24">
        <v>0.71945881952949997</v>
      </c>
      <c r="E103" s="25">
        <v>73.908000000000001</v>
      </c>
      <c r="F103" s="25">
        <v>7.3390000000000004</v>
      </c>
      <c r="G103" s="25">
        <v>13.599069999999999</v>
      </c>
      <c r="H103" s="26">
        <v>8710.8004020000008</v>
      </c>
      <c r="I103" s="26">
        <v>-6</v>
      </c>
      <c r="J103" s="24">
        <v>0.75147643727372992</v>
      </c>
      <c r="K103" s="26">
        <v>0</v>
      </c>
    </row>
    <row r="104" spans="1:11">
      <c r="A104" s="21" t="s">
        <v>109</v>
      </c>
      <c r="B104">
        <v>92</v>
      </c>
      <c r="C104" t="s">
        <v>744</v>
      </c>
      <c r="D104" s="24">
        <v>0.71491915288307062</v>
      </c>
      <c r="E104" s="25">
        <v>75.129000000000005</v>
      </c>
      <c r="F104" s="25">
        <v>9.2856702999999996</v>
      </c>
      <c r="G104" s="25">
        <v>12.683490000000001</v>
      </c>
      <c r="H104" s="26">
        <v>5170.2878380000002</v>
      </c>
      <c r="I104" s="26">
        <v>18</v>
      </c>
      <c r="J104" s="24">
        <v>0.79205492466984839</v>
      </c>
      <c r="K104" s="26">
        <v>5</v>
      </c>
    </row>
    <row r="105" spans="1:11">
      <c r="A105" s="21" t="s">
        <v>102</v>
      </c>
      <c r="B105">
        <v>93</v>
      </c>
      <c r="C105" t="s">
        <v>744</v>
      </c>
      <c r="D105" s="24">
        <v>0.71273332456469729</v>
      </c>
      <c r="E105" s="25">
        <v>73.353999999999999</v>
      </c>
      <c r="F105" s="25">
        <v>7.6109999999999998</v>
      </c>
      <c r="G105" s="25">
        <v>13.615030000000001</v>
      </c>
      <c r="H105" s="26">
        <v>7417.9269480000003</v>
      </c>
      <c r="I105" s="26">
        <v>4</v>
      </c>
      <c r="J105" s="24">
        <v>0.7546590890200422</v>
      </c>
      <c r="K105" s="26">
        <v>5</v>
      </c>
    </row>
    <row r="106" spans="1:11">
      <c r="A106" s="21" t="s">
        <v>143</v>
      </c>
      <c r="B106">
        <v>94</v>
      </c>
      <c r="C106" t="s">
        <v>744</v>
      </c>
      <c r="D106" s="24">
        <v>0.71181691614911835</v>
      </c>
      <c r="E106" s="25">
        <v>74.688000000000002</v>
      </c>
      <c r="F106" s="25">
        <v>6.4770000000000003</v>
      </c>
      <c r="G106" s="25">
        <v>14.509449999999999</v>
      </c>
      <c r="H106" s="26">
        <v>8102.8584049999999</v>
      </c>
      <c r="I106" s="26">
        <v>-6</v>
      </c>
      <c r="J106" s="24">
        <v>0.74559753918947735</v>
      </c>
      <c r="K106" s="26">
        <v>2</v>
      </c>
    </row>
    <row r="107" spans="1:11">
      <c r="A107" s="21" t="s">
        <v>101</v>
      </c>
      <c r="B107">
        <v>95</v>
      </c>
      <c r="C107" t="s">
        <v>745</v>
      </c>
      <c r="D107" s="24">
        <v>0.71045044001087054</v>
      </c>
      <c r="E107" s="25">
        <v>72.451999999999998</v>
      </c>
      <c r="F107" s="25">
        <v>10.282852419999999</v>
      </c>
      <c r="G107" s="25">
        <v>13.65996</v>
      </c>
      <c r="H107" s="26">
        <v>4153.1893890000001</v>
      </c>
      <c r="I107" s="26">
        <v>26</v>
      </c>
      <c r="J107" s="24">
        <v>0.80737262035624013</v>
      </c>
      <c r="K107" s="26">
        <v>-7</v>
      </c>
    </row>
    <row r="108" spans="1:11">
      <c r="A108" s="21" t="s">
        <v>81</v>
      </c>
      <c r="B108">
        <v>96</v>
      </c>
      <c r="C108" t="s">
        <v>745</v>
      </c>
      <c r="D108" s="24">
        <v>0.70168970808253794</v>
      </c>
      <c r="E108" s="25">
        <v>76.292000000000002</v>
      </c>
      <c r="F108" s="25">
        <v>7.9587090659999999</v>
      </c>
      <c r="G108" s="25">
        <v>12.498849999999999</v>
      </c>
      <c r="H108" s="26">
        <v>5326.6704730000001</v>
      </c>
      <c r="I108" s="26">
        <v>8</v>
      </c>
      <c r="J108" s="24">
        <v>0.76727976407498621</v>
      </c>
      <c r="K108" s="26">
        <v>-4</v>
      </c>
    </row>
    <row r="109" spans="1:11">
      <c r="A109" s="21" t="s">
        <v>112</v>
      </c>
      <c r="B109">
        <v>96</v>
      </c>
      <c r="C109" t="s">
        <v>745</v>
      </c>
      <c r="D109" s="24">
        <v>0.7019978742481755</v>
      </c>
      <c r="E109" s="25">
        <v>73.631</v>
      </c>
      <c r="F109" s="25">
        <v>7.1642149489999998</v>
      </c>
      <c r="G109" s="25">
        <v>12.276149999999999</v>
      </c>
      <c r="H109" s="26">
        <v>8506.3276150000002</v>
      </c>
      <c r="I109" s="26">
        <v>-11</v>
      </c>
      <c r="J109" s="24">
        <v>0.72621945553317013</v>
      </c>
      <c r="K109" s="26">
        <v>4</v>
      </c>
    </row>
    <row r="110" spans="1:11">
      <c r="A110" s="21" t="s">
        <v>89</v>
      </c>
      <c r="B110">
        <v>96</v>
      </c>
      <c r="C110" t="s">
        <v>745</v>
      </c>
      <c r="D110" s="24">
        <v>0.70172683131756541</v>
      </c>
      <c r="E110" s="25">
        <v>69.381</v>
      </c>
      <c r="F110" s="25">
        <v>10.692090779999999</v>
      </c>
      <c r="G110" s="25">
        <v>13.88161</v>
      </c>
      <c r="H110" s="26">
        <v>4087.4083329999999</v>
      </c>
      <c r="I110" s="26">
        <v>24</v>
      </c>
      <c r="J110" s="24">
        <v>0.79425104139763936</v>
      </c>
      <c r="K110" s="26">
        <v>-3</v>
      </c>
    </row>
    <row r="111" spans="1:11">
      <c r="A111" s="21" t="s">
        <v>85</v>
      </c>
      <c r="B111">
        <v>96</v>
      </c>
      <c r="C111" t="s">
        <v>745</v>
      </c>
      <c r="D111" s="24">
        <v>0.70247099999999996</v>
      </c>
      <c r="E111" s="25">
        <v>72.686999999999998</v>
      </c>
      <c r="F111" s="25">
        <v>10.32</v>
      </c>
      <c r="G111" s="25">
        <v>12.996040000000001</v>
      </c>
      <c r="H111" s="26">
        <v>3928.3266010000002</v>
      </c>
      <c r="I111" s="26">
        <v>28</v>
      </c>
      <c r="J111" s="24">
        <v>0.79988334310494624</v>
      </c>
      <c r="K111" s="26">
        <v>-3</v>
      </c>
    </row>
    <row r="112" spans="1:11">
      <c r="A112" s="21" t="s">
        <v>116</v>
      </c>
      <c r="B112">
        <v>100</v>
      </c>
      <c r="C112" t="s">
        <v>745</v>
      </c>
      <c r="D112" s="24">
        <v>0.70049514169417337</v>
      </c>
      <c r="E112" s="25">
        <v>73.540000000000006</v>
      </c>
      <c r="F112" s="25">
        <v>8.6470000000000002</v>
      </c>
      <c r="G112" s="25">
        <v>12.65316</v>
      </c>
      <c r="H112" s="26">
        <v>5272.0489429999998</v>
      </c>
      <c r="I112" s="26">
        <v>8</v>
      </c>
      <c r="J112" s="24">
        <v>0.76631536196812422</v>
      </c>
      <c r="K112" s="26">
        <v>-7</v>
      </c>
    </row>
    <row r="113" spans="1:11">
      <c r="A113" s="21" t="s">
        <v>212</v>
      </c>
      <c r="B113">
        <v>101</v>
      </c>
      <c r="C113" t="s">
        <v>745</v>
      </c>
      <c r="D113" s="24">
        <v>0.69924185260381133</v>
      </c>
      <c r="E113" s="25">
        <v>73.664000000000001</v>
      </c>
      <c r="F113" s="25">
        <v>7.5490000000000004</v>
      </c>
      <c r="G113" s="25">
        <v>11.7218</v>
      </c>
      <c r="H113" s="26">
        <v>7945.4359649999997</v>
      </c>
      <c r="I113" s="26">
        <v>-11</v>
      </c>
      <c r="J113" s="24">
        <v>0.72755308607842328</v>
      </c>
      <c r="K113" s="26">
        <v>4</v>
      </c>
    </row>
    <row r="114" spans="1:11">
      <c r="A114" s="21" t="s">
        <v>65</v>
      </c>
      <c r="B114">
        <v>102</v>
      </c>
      <c r="C114" t="s">
        <v>745</v>
      </c>
      <c r="D114" s="24">
        <v>0.69751126181865963</v>
      </c>
      <c r="E114" s="25">
        <v>65.162999999999997</v>
      </c>
      <c r="F114" s="25">
        <v>9.8781700000000008</v>
      </c>
      <c r="G114" s="25">
        <v>12.57986</v>
      </c>
      <c r="H114" s="26">
        <v>7782.4237869999997</v>
      </c>
      <c r="I114" s="26">
        <v>-10</v>
      </c>
      <c r="J114" s="24">
        <v>0.72657709187035635</v>
      </c>
      <c r="K114" s="27" t="s">
        <v>733</v>
      </c>
    </row>
    <row r="115" spans="1:11">
      <c r="A115" s="21" t="s">
        <v>100</v>
      </c>
      <c r="B115">
        <v>103</v>
      </c>
      <c r="C115" t="s">
        <v>745</v>
      </c>
      <c r="D115" s="24">
        <v>0.68965655484104227</v>
      </c>
      <c r="E115" s="25">
        <v>74.293000000000006</v>
      </c>
      <c r="F115" s="25">
        <v>6.5579999999999998</v>
      </c>
      <c r="G115" s="25">
        <v>12.29425</v>
      </c>
      <c r="H115" s="26">
        <v>7722.1067839999996</v>
      </c>
      <c r="I115" s="26">
        <v>-10</v>
      </c>
      <c r="J115" s="24">
        <v>0.71497773305851464</v>
      </c>
      <c r="K115" s="26">
        <v>-1</v>
      </c>
    </row>
    <row r="116" spans="1:11">
      <c r="A116" s="21" t="s">
        <v>130</v>
      </c>
      <c r="B116">
        <v>104</v>
      </c>
      <c r="C116" t="s">
        <v>745</v>
      </c>
      <c r="D116" s="24">
        <v>0.68818127160634535</v>
      </c>
      <c r="E116" s="25">
        <v>77.147999999999996</v>
      </c>
      <c r="F116" s="25">
        <v>5.842967389</v>
      </c>
      <c r="G116" s="25">
        <v>12.479430000000001</v>
      </c>
      <c r="H116" s="26">
        <v>7477.7559659999997</v>
      </c>
      <c r="I116" s="26">
        <v>-9</v>
      </c>
      <c r="J116" s="24">
        <v>0.71533554325613269</v>
      </c>
      <c r="K116" s="26">
        <v>1</v>
      </c>
    </row>
    <row r="117" spans="1:11">
      <c r="A117" s="21" t="s">
        <v>93</v>
      </c>
      <c r="B117">
        <v>105</v>
      </c>
      <c r="C117" t="s">
        <v>745</v>
      </c>
      <c r="D117" s="24">
        <v>0.68365106260477815</v>
      </c>
      <c r="E117" s="25">
        <v>70.798000000000002</v>
      </c>
      <c r="F117" s="25">
        <v>7.23</v>
      </c>
      <c r="G117" s="25">
        <v>12.385339999999999</v>
      </c>
      <c r="H117" s="26">
        <v>7326.6577530000004</v>
      </c>
      <c r="I117" s="26">
        <v>-7</v>
      </c>
      <c r="J117" s="24">
        <v>0.70996525965491963</v>
      </c>
      <c r="K117" s="26">
        <v>-2</v>
      </c>
    </row>
    <row r="118" spans="1:11">
      <c r="A118" s="21" t="s">
        <v>45</v>
      </c>
      <c r="B118">
        <v>106</v>
      </c>
      <c r="C118" t="s">
        <v>745</v>
      </c>
      <c r="D118" s="24">
        <v>0.68289094381126469</v>
      </c>
      <c r="E118" s="25">
        <v>63.085999999999999</v>
      </c>
      <c r="F118" s="25">
        <v>7.5</v>
      </c>
      <c r="G118" s="25">
        <v>13.030519999999999</v>
      </c>
      <c r="H118" s="26">
        <v>12520.832770000001</v>
      </c>
      <c r="I118" s="26">
        <v>-40</v>
      </c>
      <c r="J118" s="24">
        <v>0.66830709968447211</v>
      </c>
      <c r="K118" s="26">
        <v>0</v>
      </c>
    </row>
    <row r="119" spans="1:11">
      <c r="A119" s="21" t="s">
        <v>113</v>
      </c>
      <c r="B119">
        <v>107</v>
      </c>
      <c r="C119" t="s">
        <v>745</v>
      </c>
      <c r="D119" s="24">
        <v>0.68041703113656737</v>
      </c>
      <c r="E119" s="25">
        <v>72.412000000000006</v>
      </c>
      <c r="F119" s="25">
        <v>7.5430000000000001</v>
      </c>
      <c r="G119" s="25">
        <v>12.005990000000001</v>
      </c>
      <c r="H119" s="26">
        <v>5914.6831949999996</v>
      </c>
      <c r="I119" s="26">
        <v>-5</v>
      </c>
      <c r="J119" s="24">
        <v>0.72319118032163032</v>
      </c>
      <c r="K119" s="26">
        <v>-3</v>
      </c>
    </row>
    <row r="120" spans="1:11">
      <c r="A120" s="21" t="s">
        <v>74</v>
      </c>
      <c r="B120">
        <v>108</v>
      </c>
      <c r="C120" t="s">
        <v>745</v>
      </c>
      <c r="D120" s="24">
        <v>0.67467834125995874</v>
      </c>
      <c r="E120" s="25">
        <v>66.933000000000007</v>
      </c>
      <c r="F120" s="25">
        <v>9.2050000000000001</v>
      </c>
      <c r="G120" s="25">
        <v>13.48427</v>
      </c>
      <c r="H120" s="26">
        <v>4444.4615739999999</v>
      </c>
      <c r="I120" s="26">
        <v>7</v>
      </c>
      <c r="J120" s="24">
        <v>0.74046442771788901</v>
      </c>
      <c r="K120" s="26">
        <v>0</v>
      </c>
    </row>
    <row r="121" spans="1:11">
      <c r="A121" s="21" t="s">
        <v>69</v>
      </c>
      <c r="B121">
        <v>108</v>
      </c>
      <c r="C121" t="s">
        <v>745</v>
      </c>
      <c r="D121" s="24">
        <v>0.67542967649182373</v>
      </c>
      <c r="E121" s="25">
        <v>68.775000000000006</v>
      </c>
      <c r="F121" s="25">
        <v>8.31</v>
      </c>
      <c r="G121" s="25">
        <v>14.26609</v>
      </c>
      <c r="H121" s="26">
        <v>4244.690302</v>
      </c>
      <c r="I121" s="26">
        <v>10</v>
      </c>
      <c r="J121" s="24">
        <v>0.74623801381744037</v>
      </c>
      <c r="K121" s="26">
        <v>4</v>
      </c>
    </row>
    <row r="122" spans="1:11">
      <c r="A122" s="21" t="s">
        <v>58</v>
      </c>
      <c r="B122">
        <v>110</v>
      </c>
      <c r="C122" t="s">
        <v>745</v>
      </c>
      <c r="D122" s="24">
        <v>0.66959035261506994</v>
      </c>
      <c r="E122" s="25">
        <v>73.016000000000005</v>
      </c>
      <c r="F122" s="25">
        <v>8.0320285279999997</v>
      </c>
      <c r="G122" s="25">
        <v>13.48972</v>
      </c>
      <c r="H122" s="26">
        <v>3359.4184650000002</v>
      </c>
      <c r="I122" s="26">
        <v>20</v>
      </c>
      <c r="J122" s="24">
        <v>0.76069884497724283</v>
      </c>
      <c r="K122" s="27" t="s">
        <v>733</v>
      </c>
    </row>
    <row r="123" spans="1:11">
      <c r="A123" s="21" t="s">
        <v>141</v>
      </c>
      <c r="B123">
        <v>111</v>
      </c>
      <c r="C123" t="s">
        <v>745</v>
      </c>
      <c r="D123" s="24">
        <v>0.66899892069264222</v>
      </c>
      <c r="E123" s="25">
        <v>72.680000000000007</v>
      </c>
      <c r="F123" s="25">
        <v>7.7030000000000003</v>
      </c>
      <c r="G123" s="25">
        <v>12.081580000000001</v>
      </c>
      <c r="H123" s="26">
        <v>4497.3645409999999</v>
      </c>
      <c r="I123" s="26">
        <v>4</v>
      </c>
      <c r="J123" s="24">
        <v>0.72999691494364838</v>
      </c>
      <c r="K123" s="26">
        <v>-1</v>
      </c>
    </row>
    <row r="124" spans="1:11">
      <c r="A124" s="21" t="s">
        <v>82</v>
      </c>
      <c r="B124">
        <v>112</v>
      </c>
      <c r="C124" t="s">
        <v>745</v>
      </c>
      <c r="D124" s="24">
        <v>0.66229051874538569</v>
      </c>
      <c r="E124" s="25">
        <v>73.450999999999993</v>
      </c>
      <c r="F124" s="25">
        <v>6.4029999999999996</v>
      </c>
      <c r="G124" s="25">
        <v>12.09826</v>
      </c>
      <c r="H124" s="26">
        <v>5400.6514749999997</v>
      </c>
      <c r="I124" s="26">
        <v>-6</v>
      </c>
      <c r="J124" s="24">
        <v>0.70235512350691565</v>
      </c>
      <c r="K124" s="26">
        <v>0</v>
      </c>
    </row>
    <row r="125" spans="1:11">
      <c r="A125" s="21" t="s">
        <v>92</v>
      </c>
      <c r="B125">
        <v>113</v>
      </c>
      <c r="C125" t="s">
        <v>745</v>
      </c>
      <c r="D125" s="24">
        <v>0.66047446193294557</v>
      </c>
      <c r="E125" s="25">
        <v>69.629000000000005</v>
      </c>
      <c r="F125" s="25">
        <v>9.6809999999999992</v>
      </c>
      <c r="G125" s="25">
        <v>11.84503</v>
      </c>
      <c r="H125" s="26">
        <v>3318.8999260000001</v>
      </c>
      <c r="I125" s="26">
        <v>19</v>
      </c>
      <c r="J125" s="24">
        <v>0.74650735699299253</v>
      </c>
      <c r="K125" s="26">
        <v>-2</v>
      </c>
    </row>
    <row r="126" spans="1:11">
      <c r="A126" s="21" t="s">
        <v>106</v>
      </c>
      <c r="B126">
        <v>114</v>
      </c>
      <c r="C126" t="s">
        <v>745</v>
      </c>
      <c r="D126" s="24">
        <v>0.65435825671265724</v>
      </c>
      <c r="E126" s="25">
        <v>69.03</v>
      </c>
      <c r="F126" s="25">
        <v>8.8828549999999993</v>
      </c>
      <c r="G126" s="25">
        <v>11.677239999999999</v>
      </c>
      <c r="H126" s="26">
        <v>3751.511806</v>
      </c>
      <c r="I126" s="26">
        <v>11</v>
      </c>
      <c r="J126" s="24">
        <v>0.72361302419856999</v>
      </c>
      <c r="K126" s="26">
        <v>0</v>
      </c>
    </row>
    <row r="127" spans="1:11">
      <c r="A127" s="21" t="s">
        <v>87</v>
      </c>
      <c r="B127">
        <v>114</v>
      </c>
      <c r="C127" t="s">
        <v>745</v>
      </c>
      <c r="D127" s="24">
        <v>0.6541453577521964</v>
      </c>
      <c r="E127" s="25">
        <v>68.566000000000003</v>
      </c>
      <c r="F127" s="25">
        <v>9.9499999999999993</v>
      </c>
      <c r="G127" s="25">
        <v>11.59789</v>
      </c>
      <c r="H127" s="26">
        <v>3200.8382350000002</v>
      </c>
      <c r="I127" s="26">
        <v>19</v>
      </c>
      <c r="J127" s="24">
        <v>0.73963749306388571</v>
      </c>
      <c r="K127" s="26">
        <v>1</v>
      </c>
    </row>
    <row r="128" spans="1:11">
      <c r="A128" s="21" t="s">
        <v>121</v>
      </c>
      <c r="B128">
        <v>116</v>
      </c>
      <c r="C128" t="s">
        <v>745</v>
      </c>
      <c r="D128" s="24">
        <v>0.64770929770307284</v>
      </c>
      <c r="E128" s="25">
        <v>75.995000000000005</v>
      </c>
      <c r="F128" s="25">
        <v>5.692772937</v>
      </c>
      <c r="G128" s="25">
        <v>11.680400000000001</v>
      </c>
      <c r="H128" s="26">
        <v>4673.504328</v>
      </c>
      <c r="I128" s="26">
        <v>-2</v>
      </c>
      <c r="J128" s="24">
        <v>0.69194607867647084</v>
      </c>
      <c r="K128" s="26">
        <v>0</v>
      </c>
    </row>
    <row r="129" spans="1:11">
      <c r="A129" s="21" t="s">
        <v>91</v>
      </c>
      <c r="B129">
        <v>117</v>
      </c>
      <c r="C129" t="s">
        <v>745</v>
      </c>
      <c r="D129" s="24">
        <v>0.64488004145443922</v>
      </c>
      <c r="E129" s="25">
        <v>69.161000000000001</v>
      </c>
      <c r="F129" s="25">
        <v>8.8220609999999997</v>
      </c>
      <c r="G129" s="25">
        <v>11.412570000000001</v>
      </c>
      <c r="H129" s="26">
        <v>3352.1655249999999</v>
      </c>
      <c r="I129" s="26">
        <v>14</v>
      </c>
      <c r="J129" s="24">
        <v>0.71920213097334418</v>
      </c>
      <c r="K129" s="27" t="s">
        <v>733</v>
      </c>
    </row>
    <row r="130" spans="1:11">
      <c r="A130" s="21" t="s">
        <v>50</v>
      </c>
      <c r="B130">
        <v>118</v>
      </c>
      <c r="C130" t="s">
        <v>745</v>
      </c>
      <c r="D130" s="24">
        <v>0.63550427632507589</v>
      </c>
      <c r="E130" s="25">
        <v>70.221000000000004</v>
      </c>
      <c r="F130" s="25">
        <v>8.5329999999999995</v>
      </c>
      <c r="G130" s="25">
        <v>10.294370000000001</v>
      </c>
      <c r="H130" s="26">
        <v>3387.0966739999999</v>
      </c>
      <c r="I130" s="26">
        <v>11</v>
      </c>
      <c r="J130" s="24">
        <v>0.70253876269194848</v>
      </c>
      <c r="K130" s="26">
        <v>1</v>
      </c>
    </row>
    <row r="131" spans="1:11">
      <c r="A131" s="21" t="s">
        <v>34</v>
      </c>
      <c r="B131">
        <v>119</v>
      </c>
      <c r="C131" t="s">
        <v>745</v>
      </c>
      <c r="D131" s="24">
        <v>0.63441832061087888</v>
      </c>
      <c r="E131" s="25">
        <v>53.033999999999999</v>
      </c>
      <c r="F131" s="25">
        <v>8.8580000000000005</v>
      </c>
      <c r="G131" s="25">
        <v>11.84299</v>
      </c>
      <c r="H131" s="26">
        <v>13102.077799999999</v>
      </c>
      <c r="I131" s="26">
        <v>-55</v>
      </c>
      <c r="J131" s="24">
        <v>0.59563755944575203</v>
      </c>
      <c r="K131" s="26">
        <v>-1</v>
      </c>
    </row>
    <row r="132" spans="1:11">
      <c r="A132" s="21" t="s">
        <v>103</v>
      </c>
      <c r="B132">
        <v>120</v>
      </c>
      <c r="C132" t="s">
        <v>745</v>
      </c>
      <c r="D132" s="24">
        <v>0.63160442620305735</v>
      </c>
      <c r="E132" s="25">
        <v>73.402000000000001</v>
      </c>
      <c r="F132" s="25">
        <v>6.5019999999999998</v>
      </c>
      <c r="G132" s="25">
        <v>11.441689999999999</v>
      </c>
      <c r="H132" s="26">
        <v>3425.5640520000002</v>
      </c>
      <c r="I132" s="26">
        <v>8</v>
      </c>
      <c r="J132" s="24">
        <v>0.69496875613841813</v>
      </c>
      <c r="K132" s="26">
        <v>3</v>
      </c>
    </row>
    <row r="133" spans="1:11">
      <c r="A133" s="21" t="s">
        <v>84</v>
      </c>
      <c r="B133">
        <v>121</v>
      </c>
      <c r="C133" t="s">
        <v>745</v>
      </c>
      <c r="D133" s="24">
        <v>0.62866643391696586</v>
      </c>
      <c r="E133" s="25">
        <v>69.790999999999997</v>
      </c>
      <c r="F133" s="25">
        <v>5.8209999999999997</v>
      </c>
      <c r="G133" s="25">
        <v>12.85501</v>
      </c>
      <c r="H133" s="26">
        <v>4153.8011800000004</v>
      </c>
      <c r="I133" s="26">
        <v>-3</v>
      </c>
      <c r="J133" s="24">
        <v>0.6720400609241336</v>
      </c>
      <c r="K133" s="26">
        <v>1</v>
      </c>
    </row>
    <row r="134" spans="1:11">
      <c r="A134" s="21" t="s">
        <v>72</v>
      </c>
      <c r="B134">
        <v>121</v>
      </c>
      <c r="C134" t="s">
        <v>745</v>
      </c>
      <c r="D134" s="24">
        <v>0.62895080356138033</v>
      </c>
      <c r="E134" s="25">
        <v>68.367999999999995</v>
      </c>
      <c r="F134" s="25">
        <v>7.81</v>
      </c>
      <c r="G134" s="25">
        <v>12.037000000000001</v>
      </c>
      <c r="H134" s="26">
        <v>3079.192861</v>
      </c>
      <c r="I134" s="26">
        <v>13</v>
      </c>
      <c r="J134" s="24">
        <v>0.70125120760870541</v>
      </c>
      <c r="K134" s="27" t="s">
        <v>733</v>
      </c>
    </row>
    <row r="135" spans="1:11">
      <c r="A135" s="21" t="s">
        <v>32</v>
      </c>
      <c r="B135">
        <v>121</v>
      </c>
      <c r="C135" t="s">
        <v>745</v>
      </c>
      <c r="D135" s="24">
        <v>0.62941328202794045</v>
      </c>
      <c r="E135" s="25">
        <v>53.377000000000002</v>
      </c>
      <c r="F135" s="25">
        <v>8.5340557589999992</v>
      </c>
      <c r="G135" s="25">
        <v>13.10422</v>
      </c>
      <c r="H135" s="26">
        <v>9593.664417</v>
      </c>
      <c r="I135" s="26">
        <v>-42</v>
      </c>
      <c r="J135" s="24">
        <v>0.60836965818525013</v>
      </c>
      <c r="K135" s="26">
        <v>0</v>
      </c>
    </row>
    <row r="136" spans="1:11">
      <c r="A136" s="21" t="s">
        <v>95</v>
      </c>
      <c r="B136">
        <v>124</v>
      </c>
      <c r="C136" t="s">
        <v>745</v>
      </c>
      <c r="D136" s="24">
        <v>0.62608917002552444</v>
      </c>
      <c r="E136" s="25">
        <v>71.292000000000002</v>
      </c>
      <c r="F136" s="25">
        <v>6.68</v>
      </c>
      <c r="G136" s="25">
        <v>10.56883</v>
      </c>
      <c r="H136" s="26">
        <v>3959.5472009999999</v>
      </c>
      <c r="I136" s="26">
        <v>-1</v>
      </c>
      <c r="J136" s="24">
        <v>0.67224548511809779</v>
      </c>
      <c r="K136" s="27" t="s">
        <v>733</v>
      </c>
    </row>
    <row r="137" spans="1:11">
      <c r="A137" s="21" t="s">
        <v>76</v>
      </c>
      <c r="B137">
        <v>125</v>
      </c>
      <c r="C137" t="s">
        <v>745</v>
      </c>
      <c r="D137" s="24">
        <v>0.62244875841485992</v>
      </c>
      <c r="E137" s="25">
        <v>68.039000000000001</v>
      </c>
      <c r="F137" s="25">
        <v>9.2720000000000002</v>
      </c>
      <c r="G137" s="25">
        <v>12.603770000000001</v>
      </c>
      <c r="H137" s="26">
        <v>2008.5192569999999</v>
      </c>
      <c r="I137" s="26">
        <v>24</v>
      </c>
      <c r="J137" s="24">
        <v>0.73793428062134803</v>
      </c>
      <c r="K137" s="26">
        <v>-3</v>
      </c>
    </row>
    <row r="138" spans="1:11">
      <c r="A138" s="21" t="s">
        <v>79</v>
      </c>
      <c r="B138">
        <v>125</v>
      </c>
      <c r="C138" t="s">
        <v>745</v>
      </c>
      <c r="D138" s="24">
        <v>0.62199374058149959</v>
      </c>
      <c r="E138" s="25">
        <v>67.811000000000007</v>
      </c>
      <c r="F138" s="25">
        <v>9.8160000000000007</v>
      </c>
      <c r="G138" s="25">
        <v>11.54941</v>
      </c>
      <c r="H138" s="26">
        <v>2119.2950420000002</v>
      </c>
      <c r="I138" s="26">
        <v>19</v>
      </c>
      <c r="J138" s="24">
        <v>0.73061693492087865</v>
      </c>
      <c r="K138" s="26">
        <v>3</v>
      </c>
    </row>
    <row r="139" spans="1:11">
      <c r="A139" s="21" t="s">
        <v>122</v>
      </c>
      <c r="B139">
        <v>127</v>
      </c>
      <c r="C139" t="s">
        <v>745</v>
      </c>
      <c r="D139" s="24">
        <v>0.61731316177438234</v>
      </c>
      <c r="E139" s="25">
        <v>75.400000000000006</v>
      </c>
      <c r="F139" s="25">
        <v>5.4880000000000004</v>
      </c>
      <c r="G139" s="25">
        <v>11.92348</v>
      </c>
      <c r="H139" s="26">
        <v>2969.780174</v>
      </c>
      <c r="I139" s="26">
        <v>9</v>
      </c>
      <c r="J139" s="24">
        <v>0.68550621812970292</v>
      </c>
      <c r="K139" s="26">
        <v>0</v>
      </c>
    </row>
    <row r="140" spans="1:11">
      <c r="A140" s="21" t="s">
        <v>48</v>
      </c>
      <c r="B140">
        <v>128</v>
      </c>
      <c r="C140" t="s">
        <v>745</v>
      </c>
      <c r="D140" s="24">
        <v>0.60837651659318859</v>
      </c>
      <c r="E140" s="25">
        <v>62.59</v>
      </c>
      <c r="F140" s="25">
        <v>6.1890000000000001</v>
      </c>
      <c r="G140" s="25">
        <v>11.268520000000001</v>
      </c>
      <c r="H140" s="26">
        <v>5972.9517619999997</v>
      </c>
      <c r="I140" s="26">
        <v>-27</v>
      </c>
      <c r="J140" s="24">
        <v>0.61069996387467451</v>
      </c>
      <c r="K140" s="26">
        <v>-2</v>
      </c>
    </row>
    <row r="141" spans="1:11">
      <c r="A141" s="21" t="s">
        <v>132</v>
      </c>
      <c r="B141">
        <v>129</v>
      </c>
      <c r="C141" t="s">
        <v>745</v>
      </c>
      <c r="D141" s="24">
        <v>0.59922721491814723</v>
      </c>
      <c r="E141" s="25">
        <v>74.290000000000006</v>
      </c>
      <c r="F141" s="25">
        <v>5.7670000000000003</v>
      </c>
      <c r="G141" s="25">
        <v>10.834149999999999</v>
      </c>
      <c r="H141" s="26">
        <v>2551.0153329999998</v>
      </c>
      <c r="I141" s="26">
        <v>10</v>
      </c>
      <c r="J141" s="24">
        <v>0.67080818539510245</v>
      </c>
      <c r="K141" s="26">
        <v>0</v>
      </c>
    </row>
    <row r="142" spans="1:11">
      <c r="A142" s="21" t="s">
        <v>118</v>
      </c>
      <c r="B142">
        <v>130</v>
      </c>
      <c r="C142" t="s">
        <v>745</v>
      </c>
      <c r="D142" s="24">
        <v>0.59093473072425151</v>
      </c>
      <c r="E142" s="25">
        <v>72.409000000000006</v>
      </c>
      <c r="F142" s="25">
        <v>4.3689999999999998</v>
      </c>
      <c r="G142" s="25">
        <v>10.36068</v>
      </c>
      <c r="H142" s="26">
        <v>4384.4496660000004</v>
      </c>
      <c r="I142" s="26">
        <v>-13</v>
      </c>
      <c r="J142" s="24">
        <v>0.60806183595298435</v>
      </c>
      <c r="K142" s="26">
        <v>0</v>
      </c>
    </row>
    <row r="143" spans="1:11">
      <c r="A143" s="21" t="s">
        <v>61</v>
      </c>
      <c r="B143">
        <v>131</v>
      </c>
      <c r="C143" t="s">
        <v>745</v>
      </c>
      <c r="D143" s="24">
        <v>0.58955910529794453</v>
      </c>
      <c r="E143" s="25">
        <v>69.596000000000004</v>
      </c>
      <c r="F143" s="25">
        <v>5.5620000000000003</v>
      </c>
      <c r="G143" s="25">
        <v>10.041270000000001</v>
      </c>
      <c r="H143" s="26">
        <v>3557.3943589999999</v>
      </c>
      <c r="I143" s="26">
        <v>-4</v>
      </c>
      <c r="J143" s="24">
        <v>0.62341962084825564</v>
      </c>
      <c r="K143" s="26">
        <v>1</v>
      </c>
    </row>
    <row r="144" spans="1:11">
      <c r="A144" s="21" t="s">
        <v>97</v>
      </c>
      <c r="B144">
        <v>132</v>
      </c>
      <c r="C144" t="s">
        <v>745</v>
      </c>
      <c r="D144" s="24">
        <v>0.58603584715713708</v>
      </c>
      <c r="E144" s="25">
        <v>74.275999999999996</v>
      </c>
      <c r="F144" s="25">
        <v>3.504</v>
      </c>
      <c r="G144" s="25">
        <v>12.73631</v>
      </c>
      <c r="H144" s="26">
        <v>3608.6279610000001</v>
      </c>
      <c r="I144" s="26">
        <v>-6</v>
      </c>
      <c r="J144" s="24">
        <v>0.61660647393786983</v>
      </c>
      <c r="K144" s="27" t="s">
        <v>733</v>
      </c>
    </row>
    <row r="145" spans="1:11">
      <c r="A145" s="21" t="s">
        <v>90</v>
      </c>
      <c r="B145">
        <v>133</v>
      </c>
      <c r="C145" t="s">
        <v>745</v>
      </c>
      <c r="D145" s="24">
        <v>0.58115970384900151</v>
      </c>
      <c r="E145" s="25">
        <v>71.418000000000006</v>
      </c>
      <c r="F145" s="25">
        <v>4.0650000000000004</v>
      </c>
      <c r="G145" s="25">
        <v>10.66248</v>
      </c>
      <c r="H145" s="26">
        <v>4234.5128199999999</v>
      </c>
      <c r="I145" s="26">
        <v>-14</v>
      </c>
      <c r="J145" s="24">
        <v>0.59578493638911423</v>
      </c>
      <c r="K145" s="26">
        <v>-1</v>
      </c>
    </row>
    <row r="146" spans="1:11">
      <c r="A146" s="21" t="s">
        <v>55</v>
      </c>
      <c r="B146">
        <v>134</v>
      </c>
      <c r="C146" t="s">
        <v>745</v>
      </c>
      <c r="D146" s="24">
        <v>0.57615199435173103</v>
      </c>
      <c r="E146" s="25">
        <v>62.935000000000002</v>
      </c>
      <c r="F146" s="25">
        <v>4.4222000000000001</v>
      </c>
      <c r="G146" s="25">
        <v>11.71841</v>
      </c>
      <c r="H146" s="26">
        <v>5446.0119100000002</v>
      </c>
      <c r="I146" s="26">
        <v>-29</v>
      </c>
      <c r="J146" s="24">
        <v>0.56929154595663622</v>
      </c>
      <c r="K146" s="26">
        <v>5</v>
      </c>
    </row>
    <row r="147" spans="1:11">
      <c r="A147" s="21" t="s">
        <v>40</v>
      </c>
      <c r="B147">
        <v>135</v>
      </c>
      <c r="C147" t="s">
        <v>745</v>
      </c>
      <c r="D147" s="24">
        <v>0.5584439703257702</v>
      </c>
      <c r="E147" s="25">
        <v>64.572000000000003</v>
      </c>
      <c r="F147" s="25">
        <v>6.9989999999999997</v>
      </c>
      <c r="G147" s="25">
        <v>11.41779</v>
      </c>
      <c r="H147" s="26">
        <v>1683.772436</v>
      </c>
      <c r="I147" s="26">
        <v>22</v>
      </c>
      <c r="J147" s="24">
        <v>0.64637984442275365</v>
      </c>
      <c r="K147" s="26">
        <v>7</v>
      </c>
    </row>
    <row r="148" spans="1:11">
      <c r="A148" s="21" t="s">
        <v>29</v>
      </c>
      <c r="B148">
        <v>136</v>
      </c>
      <c r="C148" t="s">
        <v>745</v>
      </c>
      <c r="D148" s="24">
        <v>0.55394674280036282</v>
      </c>
      <c r="E148" s="25">
        <v>51.389000000000003</v>
      </c>
      <c r="F148" s="25">
        <v>5.36</v>
      </c>
      <c r="G148" s="25">
        <v>7.88687</v>
      </c>
      <c r="H148" s="26">
        <v>21715.246910000002</v>
      </c>
      <c r="I148" s="26">
        <v>-97</v>
      </c>
      <c r="J148" s="24">
        <v>0.46260289008245953</v>
      </c>
      <c r="K148" s="26">
        <v>-2</v>
      </c>
    </row>
    <row r="149" spans="1:11">
      <c r="A149" s="21" t="s">
        <v>67</v>
      </c>
      <c r="B149">
        <v>136</v>
      </c>
      <c r="C149" t="s">
        <v>745</v>
      </c>
      <c r="D149" s="24">
        <v>0.55421250489485552</v>
      </c>
      <c r="E149" s="25">
        <v>65.777000000000001</v>
      </c>
      <c r="F149" s="25">
        <v>4.4050000000000002</v>
      </c>
      <c r="G149" s="25">
        <v>10.74381</v>
      </c>
      <c r="H149" s="26">
        <v>3285.0038829999999</v>
      </c>
      <c r="I149" s="26">
        <v>-3</v>
      </c>
      <c r="J149" s="24">
        <v>0.57464807412108043</v>
      </c>
      <c r="K149" s="26">
        <v>-1</v>
      </c>
    </row>
    <row r="150" spans="1:11">
      <c r="A150" s="21" t="s">
        <v>51</v>
      </c>
      <c r="B150">
        <v>138</v>
      </c>
      <c r="C150" t="s">
        <v>745</v>
      </c>
      <c r="D150" s="24">
        <v>0.5426920077593077</v>
      </c>
      <c r="E150" s="25">
        <v>63.55</v>
      </c>
      <c r="F150" s="25">
        <v>5.7720000000000002</v>
      </c>
      <c r="G150" s="25">
        <v>10.52317</v>
      </c>
      <c r="H150" s="26">
        <v>2094.934295</v>
      </c>
      <c r="I150" s="26">
        <v>9</v>
      </c>
      <c r="J150" s="24">
        <v>0.5965743002548427</v>
      </c>
      <c r="K150" s="26">
        <v>-1</v>
      </c>
    </row>
    <row r="151" spans="1:11">
      <c r="A151" s="21" t="s">
        <v>52</v>
      </c>
      <c r="B151">
        <v>138</v>
      </c>
      <c r="C151" t="s">
        <v>745</v>
      </c>
      <c r="D151" s="24">
        <v>0.54342262264189833</v>
      </c>
      <c r="E151" s="25">
        <v>67.825999999999993</v>
      </c>
      <c r="F151" s="25">
        <v>4.5759999999999996</v>
      </c>
      <c r="G151" s="25">
        <v>10.0739</v>
      </c>
      <c r="H151" s="26">
        <v>2435.1947770000002</v>
      </c>
      <c r="I151" s="26">
        <v>2</v>
      </c>
      <c r="J151" s="24">
        <v>0.58351923445920029</v>
      </c>
      <c r="K151" s="26">
        <v>3</v>
      </c>
    </row>
    <row r="152" spans="1:11">
      <c r="A152" s="21" t="s">
        <v>59</v>
      </c>
      <c r="B152">
        <v>140</v>
      </c>
      <c r="C152" t="s">
        <v>745</v>
      </c>
      <c r="D152" s="24">
        <v>0.53786089082561006</v>
      </c>
      <c r="E152" s="25">
        <v>67.552000000000007</v>
      </c>
      <c r="F152" s="25">
        <v>2.3039999999999998</v>
      </c>
      <c r="G152" s="25">
        <v>12.36717</v>
      </c>
      <c r="H152" s="26">
        <v>5246.1337510000003</v>
      </c>
      <c r="I152" s="26">
        <v>-31</v>
      </c>
      <c r="J152" s="24">
        <v>0.5159110487986206</v>
      </c>
      <c r="K152" s="27" t="s">
        <v>733</v>
      </c>
    </row>
    <row r="153" spans="1:11">
      <c r="A153" s="21" t="s">
        <v>16</v>
      </c>
      <c r="B153">
        <v>141</v>
      </c>
      <c r="C153" t="s">
        <v>745</v>
      </c>
      <c r="D153" s="24">
        <v>0.53600683834737151</v>
      </c>
      <c r="E153" s="25">
        <v>48.911999999999999</v>
      </c>
      <c r="F153" s="25">
        <v>7.1219999999999999</v>
      </c>
      <c r="G153" s="25">
        <v>10.74902</v>
      </c>
      <c r="H153" s="26">
        <v>5104.252305</v>
      </c>
      <c r="I153" s="26">
        <v>-30</v>
      </c>
      <c r="J153" s="24">
        <v>0.51503176023962738</v>
      </c>
      <c r="K153" s="26">
        <v>-3</v>
      </c>
    </row>
    <row r="154" spans="1:11">
      <c r="A154" s="21" t="s">
        <v>33</v>
      </c>
      <c r="B154">
        <v>142</v>
      </c>
      <c r="C154" t="s">
        <v>746</v>
      </c>
      <c r="D154" s="24">
        <v>0.53425469253367797</v>
      </c>
      <c r="E154" s="25">
        <v>57.768999999999998</v>
      </c>
      <c r="F154" s="25">
        <v>5.8840000000000003</v>
      </c>
      <c r="G154" s="25">
        <v>10.12748</v>
      </c>
      <c r="H154" s="26">
        <v>2933.5295729999998</v>
      </c>
      <c r="I154" s="26">
        <v>-5</v>
      </c>
      <c r="J154" s="24">
        <v>0.55292151757873764</v>
      </c>
      <c r="K154" s="26">
        <v>-1</v>
      </c>
    </row>
    <row r="155" spans="1:11">
      <c r="A155" s="21" t="s">
        <v>78</v>
      </c>
      <c r="B155">
        <v>143</v>
      </c>
      <c r="C155" t="s">
        <v>746</v>
      </c>
      <c r="D155" s="24">
        <v>0.5297623799518355</v>
      </c>
      <c r="E155" s="25">
        <v>68.241</v>
      </c>
      <c r="F155" s="25">
        <v>4.498297</v>
      </c>
      <c r="G155" s="25">
        <v>9.2998700000000003</v>
      </c>
      <c r="H155" s="26">
        <v>2172.0283629999999</v>
      </c>
      <c r="I155" s="26">
        <v>1</v>
      </c>
      <c r="J155" s="24">
        <v>0.57199421380142079</v>
      </c>
      <c r="K155" s="26">
        <v>-6</v>
      </c>
    </row>
    <row r="156" spans="1:11">
      <c r="A156" s="21" t="s">
        <v>54</v>
      </c>
      <c r="B156">
        <v>144</v>
      </c>
      <c r="C156" t="s">
        <v>746</v>
      </c>
      <c r="D156" s="24">
        <v>0.52480932474139097</v>
      </c>
      <c r="E156" s="25">
        <v>64.91</v>
      </c>
      <c r="F156" s="25">
        <v>4.6583069999999998</v>
      </c>
      <c r="G156" s="25">
        <v>10.84674</v>
      </c>
      <c r="H156" s="26">
        <v>1863.5593739999999</v>
      </c>
      <c r="I156" s="26">
        <v>7</v>
      </c>
      <c r="J156" s="24">
        <v>0.57856957971641232</v>
      </c>
      <c r="K156" s="26">
        <v>0</v>
      </c>
    </row>
    <row r="157" spans="1:11">
      <c r="A157" s="21" t="s">
        <v>31</v>
      </c>
      <c r="B157">
        <v>145</v>
      </c>
      <c r="C157" t="s">
        <v>746</v>
      </c>
      <c r="D157" s="24">
        <v>0.51891494866654209</v>
      </c>
      <c r="E157" s="25">
        <v>57.654000000000003</v>
      </c>
      <c r="F157" s="25">
        <v>6.9530000000000003</v>
      </c>
      <c r="G157" s="25">
        <v>11.05007</v>
      </c>
      <c r="H157" s="26">
        <v>1540.880502</v>
      </c>
      <c r="I157" s="26">
        <v>15</v>
      </c>
      <c r="J157" s="24">
        <v>0.5882908686789512</v>
      </c>
      <c r="K157" s="26">
        <v>1</v>
      </c>
    </row>
    <row r="158" spans="1:11">
      <c r="A158" s="21" t="s">
        <v>66</v>
      </c>
      <c r="B158">
        <v>146</v>
      </c>
      <c r="C158" t="s">
        <v>746</v>
      </c>
      <c r="D158" s="24">
        <v>0.51541805226630433</v>
      </c>
      <c r="E158" s="25">
        <v>69.244</v>
      </c>
      <c r="F158" s="25">
        <v>4.7720000000000002</v>
      </c>
      <c r="G158" s="25">
        <v>8.1390100000000007</v>
      </c>
      <c r="H158" s="26">
        <v>1785.401646</v>
      </c>
      <c r="I158" s="26">
        <v>9</v>
      </c>
      <c r="J158" s="24">
        <v>0.56727925135521484</v>
      </c>
      <c r="K158" s="26">
        <v>1</v>
      </c>
    </row>
    <row r="159" spans="1:11">
      <c r="A159" s="21" t="s">
        <v>63</v>
      </c>
      <c r="B159">
        <v>146</v>
      </c>
      <c r="C159" t="s">
        <v>746</v>
      </c>
      <c r="D159" s="24">
        <v>0.51498883179958943</v>
      </c>
      <c r="E159" s="25">
        <v>65.685000000000002</v>
      </c>
      <c r="F159" s="25">
        <v>4.8719999999999999</v>
      </c>
      <c r="G159" s="25">
        <v>7.2709599999999996</v>
      </c>
      <c r="H159" s="26">
        <v>2566.0645370000002</v>
      </c>
      <c r="I159" s="26">
        <v>-9</v>
      </c>
      <c r="J159" s="24">
        <v>0.53396624908308088</v>
      </c>
      <c r="K159" s="26">
        <v>-1</v>
      </c>
    </row>
    <row r="160" spans="1:11">
      <c r="A160" s="21" t="s">
        <v>28</v>
      </c>
      <c r="B160">
        <v>148</v>
      </c>
      <c r="C160" t="s">
        <v>746</v>
      </c>
      <c r="D160" s="24">
        <v>0.50823593144239443</v>
      </c>
      <c r="E160" s="25">
        <v>51.497999999999998</v>
      </c>
      <c r="F160" s="25">
        <v>4.726362</v>
      </c>
      <c r="G160" s="25">
        <v>10.22156</v>
      </c>
      <c r="H160" s="26">
        <v>4812.1781899999996</v>
      </c>
      <c r="I160" s="26">
        <v>-35</v>
      </c>
      <c r="J160" s="24">
        <v>0.47913154410441428</v>
      </c>
      <c r="K160" s="26">
        <v>1</v>
      </c>
    </row>
    <row r="161" spans="1:11">
      <c r="A161" s="21" t="s">
        <v>37</v>
      </c>
      <c r="B161">
        <v>149</v>
      </c>
      <c r="C161" t="s">
        <v>746</v>
      </c>
      <c r="D161" s="24">
        <v>0.49808738101369354</v>
      </c>
      <c r="E161" s="25">
        <v>65.683999999999997</v>
      </c>
      <c r="F161" s="25">
        <v>3.883</v>
      </c>
      <c r="G161" s="25">
        <v>9.3532299999999999</v>
      </c>
      <c r="H161" s="26">
        <v>1816.5514310000001</v>
      </c>
      <c r="I161" s="26">
        <v>5</v>
      </c>
      <c r="J161" s="24">
        <v>0.53729963580695561</v>
      </c>
      <c r="K161" s="26">
        <v>1</v>
      </c>
    </row>
    <row r="162" spans="1:11">
      <c r="A162" s="21" t="s">
        <v>25</v>
      </c>
      <c r="B162">
        <v>150</v>
      </c>
      <c r="C162" t="s">
        <v>746</v>
      </c>
      <c r="D162" s="24">
        <v>0.49546972553022922</v>
      </c>
      <c r="E162" s="25">
        <v>52.133000000000003</v>
      </c>
      <c r="F162" s="25">
        <v>5.907</v>
      </c>
      <c r="G162" s="25">
        <v>10.8728</v>
      </c>
      <c r="H162" s="26">
        <v>2114.2791940000002</v>
      </c>
      <c r="I162" s="26">
        <v>-4</v>
      </c>
      <c r="J162" s="24">
        <v>0.51964285864026816</v>
      </c>
      <c r="K162" s="26">
        <v>1</v>
      </c>
    </row>
    <row r="163" spans="1:11">
      <c r="A163" s="21" t="s">
        <v>47</v>
      </c>
      <c r="B163">
        <v>151</v>
      </c>
      <c r="C163" t="s">
        <v>746</v>
      </c>
      <c r="D163" s="24">
        <v>0.4832236137478258</v>
      </c>
      <c r="E163" s="25">
        <v>66.938000000000002</v>
      </c>
      <c r="F163" s="25">
        <v>5.169435</v>
      </c>
      <c r="G163" s="25">
        <v>10.441269999999999</v>
      </c>
      <c r="H163" s="26">
        <v>827.95085080000001</v>
      </c>
      <c r="I163" s="26">
        <v>28</v>
      </c>
      <c r="J163" s="24">
        <v>0.60133104423673123</v>
      </c>
      <c r="K163" s="26">
        <v>-3</v>
      </c>
    </row>
    <row r="164" spans="1:11">
      <c r="A164" s="21" t="s">
        <v>730</v>
      </c>
      <c r="B164">
        <v>152</v>
      </c>
      <c r="C164" t="s">
        <v>746</v>
      </c>
      <c r="D164" s="24">
        <v>0.47595623595822661</v>
      </c>
      <c r="E164" s="25">
        <v>58.923999999999999</v>
      </c>
      <c r="F164" s="25">
        <v>5.1100000000000003</v>
      </c>
      <c r="G164" s="25">
        <v>9.0821900000000007</v>
      </c>
      <c r="H164" s="26">
        <v>1382.8584370000001</v>
      </c>
      <c r="I164" s="26">
        <v>10</v>
      </c>
      <c r="J164" s="24">
        <v>0.52730736396562095</v>
      </c>
      <c r="K164" s="26">
        <v>15</v>
      </c>
    </row>
    <row r="165" spans="1:11">
      <c r="A165" s="21" t="s">
        <v>21</v>
      </c>
      <c r="B165">
        <v>153</v>
      </c>
      <c r="C165" t="s">
        <v>746</v>
      </c>
      <c r="D165" s="24">
        <v>0.47113788118714339</v>
      </c>
      <c r="E165" s="25">
        <v>52.326000000000001</v>
      </c>
      <c r="F165" s="25">
        <v>5.2458</v>
      </c>
      <c r="G165" s="25">
        <v>8.9768399999999993</v>
      </c>
      <c r="H165" s="26">
        <v>2102.1240029999999</v>
      </c>
      <c r="I165" s="26">
        <v>-6</v>
      </c>
      <c r="J165" s="24">
        <v>0.48229418008925828</v>
      </c>
      <c r="K165" s="26">
        <v>1</v>
      </c>
    </row>
    <row r="166" spans="1:11">
      <c r="A166" s="21" t="s">
        <v>49</v>
      </c>
      <c r="B166">
        <v>154</v>
      </c>
      <c r="C166" t="s">
        <v>746</v>
      </c>
      <c r="D166" s="24">
        <v>0.47003437284738026</v>
      </c>
      <c r="E166" s="25">
        <v>59.631999999999998</v>
      </c>
      <c r="F166" s="25">
        <v>4.4509999999999996</v>
      </c>
      <c r="G166" s="25">
        <v>8.1800200000000007</v>
      </c>
      <c r="H166" s="26">
        <v>1653.165424</v>
      </c>
      <c r="I166" s="26">
        <v>4</v>
      </c>
      <c r="J166" s="24">
        <v>0.50075837126825706</v>
      </c>
      <c r="K166" s="26">
        <v>-2</v>
      </c>
    </row>
    <row r="167" spans="1:11">
      <c r="A167" s="21" t="s">
        <v>42</v>
      </c>
      <c r="B167">
        <v>155</v>
      </c>
      <c r="C167" t="s">
        <v>746</v>
      </c>
      <c r="D167" s="24">
        <v>0.46697892365577798</v>
      </c>
      <c r="E167" s="25">
        <v>58.921999999999997</v>
      </c>
      <c r="F167" s="25">
        <v>3.7349999999999999</v>
      </c>
      <c r="G167" s="25">
        <v>8.0679499999999997</v>
      </c>
      <c r="H167" s="26">
        <v>2173.6494980000002</v>
      </c>
      <c r="I167" s="26">
        <v>-12</v>
      </c>
      <c r="J167" s="24">
        <v>0.47332915818288379</v>
      </c>
      <c r="K167" s="26">
        <v>-3</v>
      </c>
    </row>
    <row r="168" spans="1:11">
      <c r="A168" s="21" t="s">
        <v>64</v>
      </c>
      <c r="B168">
        <v>156</v>
      </c>
      <c r="C168" t="s">
        <v>746</v>
      </c>
      <c r="D168" s="24">
        <v>0.4656261596935739</v>
      </c>
      <c r="E168" s="25">
        <v>63.149000000000001</v>
      </c>
      <c r="F168" s="25">
        <v>3.9060000000000001</v>
      </c>
      <c r="G168" s="25">
        <v>5.8114299999999997</v>
      </c>
      <c r="H168" s="26">
        <v>2386.201982</v>
      </c>
      <c r="I168" s="26">
        <v>-15</v>
      </c>
      <c r="J168" s="24">
        <v>0.46429222782416019</v>
      </c>
      <c r="K168" s="26">
        <v>1</v>
      </c>
    </row>
    <row r="169" spans="1:11">
      <c r="A169" s="21" t="s">
        <v>62</v>
      </c>
      <c r="B169">
        <v>157</v>
      </c>
      <c r="C169" t="s">
        <v>746</v>
      </c>
      <c r="D169" s="24">
        <v>0.46304786186118913</v>
      </c>
      <c r="E169" s="25">
        <v>69.093999999999994</v>
      </c>
      <c r="F169" s="25">
        <v>3.2360000000000002</v>
      </c>
      <c r="G169" s="25">
        <v>8.9254999999999995</v>
      </c>
      <c r="H169" s="26">
        <v>1136.913935</v>
      </c>
      <c r="I169" s="26">
        <v>11</v>
      </c>
      <c r="J169" s="24">
        <v>0.52598905781095784</v>
      </c>
      <c r="K169" s="26">
        <v>2</v>
      </c>
    </row>
    <row r="170" spans="1:11">
      <c r="A170" s="21" t="s">
        <v>9</v>
      </c>
      <c r="B170">
        <v>158</v>
      </c>
      <c r="C170" t="s">
        <v>746</v>
      </c>
      <c r="D170" s="24">
        <v>0.46123864490919908</v>
      </c>
      <c r="E170" s="25">
        <v>48.749000000000002</v>
      </c>
      <c r="F170" s="25">
        <v>5.8747522219999997</v>
      </c>
      <c r="G170" s="25">
        <v>9.6163000000000007</v>
      </c>
      <c r="H170" s="26">
        <v>1879.4347049999999</v>
      </c>
      <c r="I170" s="26">
        <v>-8</v>
      </c>
      <c r="J170" s="24">
        <v>0.4760066220324371</v>
      </c>
      <c r="K170" s="26">
        <v>2</v>
      </c>
    </row>
    <row r="171" spans="1:11">
      <c r="A171" s="21" t="s">
        <v>44</v>
      </c>
      <c r="B171">
        <v>159</v>
      </c>
      <c r="C171" t="s">
        <v>746</v>
      </c>
      <c r="D171" s="24">
        <v>0.45892870338353486</v>
      </c>
      <c r="E171" s="25">
        <v>57.53</v>
      </c>
      <c r="F171" s="25">
        <v>5.266</v>
      </c>
      <c r="G171" s="25">
        <v>10.589270000000001</v>
      </c>
      <c r="H171" s="26">
        <v>928.16342759999998</v>
      </c>
      <c r="I171" s="26">
        <v>16</v>
      </c>
      <c r="J171" s="24">
        <v>0.54209853672817077</v>
      </c>
      <c r="K171" s="26">
        <v>-2</v>
      </c>
    </row>
    <row r="172" spans="1:11">
      <c r="A172" s="21" t="s">
        <v>70</v>
      </c>
      <c r="B172">
        <v>160</v>
      </c>
      <c r="C172" t="s">
        <v>746</v>
      </c>
      <c r="D172" s="24">
        <v>0.45829402395721436</v>
      </c>
      <c r="E172" s="25">
        <v>65.903999999999996</v>
      </c>
      <c r="F172" s="25">
        <v>2.4950000000000001</v>
      </c>
      <c r="G172" s="25">
        <v>8.7360000000000007</v>
      </c>
      <c r="H172" s="26">
        <v>1820.2248059999999</v>
      </c>
      <c r="I172" s="26">
        <v>-7</v>
      </c>
      <c r="J172" s="24">
        <v>0.47404906346384301</v>
      </c>
      <c r="K172" s="26">
        <v>-4</v>
      </c>
    </row>
    <row r="173" spans="1:11">
      <c r="A173" s="21" t="s">
        <v>57</v>
      </c>
      <c r="B173">
        <v>161</v>
      </c>
      <c r="C173" t="s">
        <v>746</v>
      </c>
      <c r="D173" s="24">
        <v>0.45599579534944412</v>
      </c>
      <c r="E173" s="25">
        <v>62.377000000000002</v>
      </c>
      <c r="F173" s="25">
        <v>4.8949999999999996</v>
      </c>
      <c r="G173" s="25">
        <v>7.6</v>
      </c>
      <c r="H173" s="26">
        <v>1069.503878</v>
      </c>
      <c r="I173" s="26">
        <v>7</v>
      </c>
      <c r="J173" s="24">
        <v>0.52060568938550478</v>
      </c>
      <c r="K173" s="26">
        <v>-6</v>
      </c>
    </row>
    <row r="174" spans="1:11">
      <c r="A174" s="21" t="s">
        <v>17</v>
      </c>
      <c r="B174">
        <v>161</v>
      </c>
      <c r="C174" t="s">
        <v>746</v>
      </c>
      <c r="D174" s="24">
        <v>0.45608116341781263</v>
      </c>
      <c r="E174" s="25">
        <v>54.509</v>
      </c>
      <c r="F174" s="25">
        <v>4.718</v>
      </c>
      <c r="G174" s="25">
        <v>11.06833</v>
      </c>
      <c r="H174" s="26">
        <v>1167.686463</v>
      </c>
      <c r="I174" s="26">
        <v>5</v>
      </c>
      <c r="J174" s="24">
        <v>0.51136197399428773</v>
      </c>
      <c r="K174" s="26">
        <v>0</v>
      </c>
    </row>
    <row r="175" spans="1:11">
      <c r="A175" s="21" t="s">
        <v>12</v>
      </c>
      <c r="B175">
        <v>163</v>
      </c>
      <c r="C175" t="s">
        <v>746</v>
      </c>
      <c r="D175" s="24">
        <v>0.44772265544294482</v>
      </c>
      <c r="E175" s="25">
        <v>49.44</v>
      </c>
      <c r="F175" s="25">
        <v>6.7009999999999996</v>
      </c>
      <c r="G175" s="25">
        <v>8.5067500000000003</v>
      </c>
      <c r="H175" s="26">
        <v>1357.7508250000001</v>
      </c>
      <c r="I175" s="26">
        <v>0</v>
      </c>
      <c r="J175" s="24">
        <v>0.48277742988786604</v>
      </c>
      <c r="K175" s="26">
        <v>3</v>
      </c>
    </row>
    <row r="176" spans="1:11">
      <c r="A176" s="21" t="s">
        <v>35</v>
      </c>
      <c r="B176">
        <v>164</v>
      </c>
      <c r="C176" t="s">
        <v>746</v>
      </c>
      <c r="D176" s="24">
        <v>0.44485859842223147</v>
      </c>
      <c r="E176" s="25">
        <v>58.323999999999998</v>
      </c>
      <c r="F176" s="25">
        <v>3.843</v>
      </c>
      <c r="G176" s="25">
        <v>5.7494199999999998</v>
      </c>
      <c r="H176" s="26">
        <v>2350.2075460000001</v>
      </c>
      <c r="I176" s="26">
        <v>-22</v>
      </c>
      <c r="J176" s="24">
        <v>0.43462154804192821</v>
      </c>
      <c r="K176" s="26">
        <v>0</v>
      </c>
    </row>
    <row r="177" spans="1:11">
      <c r="A177" s="21" t="s">
        <v>46</v>
      </c>
      <c r="B177">
        <v>165</v>
      </c>
      <c r="C177" t="s">
        <v>746</v>
      </c>
      <c r="D177" s="24">
        <v>0.4386108041448411</v>
      </c>
      <c r="E177" s="25">
        <v>58.816000000000003</v>
      </c>
      <c r="F177" s="25">
        <v>2.7850000000000001</v>
      </c>
      <c r="G177" s="25">
        <v>8.7116699999999998</v>
      </c>
      <c r="H177" s="26">
        <v>1730.570696</v>
      </c>
      <c r="I177" s="26">
        <v>-9</v>
      </c>
      <c r="J177" s="24">
        <v>0.4477537966678386</v>
      </c>
      <c r="K177" s="26">
        <v>5</v>
      </c>
    </row>
    <row r="178" spans="1:11">
      <c r="A178" s="21" t="s">
        <v>38</v>
      </c>
      <c r="B178">
        <v>166</v>
      </c>
      <c r="C178" t="s">
        <v>746</v>
      </c>
      <c r="D178" s="24">
        <v>0.43604066516653983</v>
      </c>
      <c r="E178" s="25">
        <v>56.515000000000001</v>
      </c>
      <c r="F178" s="25">
        <v>3.2330000000000001</v>
      </c>
      <c r="G178" s="25">
        <v>9.3563500000000008</v>
      </c>
      <c r="H178" s="26">
        <v>1439.4012740000001</v>
      </c>
      <c r="I178" s="26">
        <v>-5</v>
      </c>
      <c r="J178" s="24">
        <v>0.45889774873328559</v>
      </c>
      <c r="K178" s="26">
        <v>-3</v>
      </c>
    </row>
    <row r="179" spans="1:11">
      <c r="A179" s="21" t="s">
        <v>23</v>
      </c>
      <c r="B179">
        <v>167</v>
      </c>
      <c r="C179" t="s">
        <v>746</v>
      </c>
      <c r="D179" s="24">
        <v>0.43386320663016109</v>
      </c>
      <c r="E179" s="25">
        <v>55.737000000000002</v>
      </c>
      <c r="F179" s="25">
        <v>3.3450000000000002</v>
      </c>
      <c r="G179" s="25">
        <v>10.944979999999999</v>
      </c>
      <c r="H179" s="26">
        <v>1147.2000559999999</v>
      </c>
      <c r="I179" s="26">
        <v>0</v>
      </c>
      <c r="J179" s="24">
        <v>0.47617221818956557</v>
      </c>
      <c r="K179" s="26">
        <v>2</v>
      </c>
    </row>
    <row r="180" spans="1:11">
      <c r="A180" s="21" t="s">
        <v>731</v>
      </c>
      <c r="B180">
        <v>168</v>
      </c>
      <c r="C180" t="s">
        <v>746</v>
      </c>
      <c r="D180" s="24">
        <v>0.43167210199305789</v>
      </c>
      <c r="E180" s="25">
        <v>56.042999999999999</v>
      </c>
      <c r="F180" s="25">
        <v>4.2050000000000001</v>
      </c>
      <c r="G180" s="25">
        <v>6.4508999999999999</v>
      </c>
      <c r="H180" s="26">
        <v>1592.8843589999999</v>
      </c>
      <c r="I180" s="26">
        <v>-9</v>
      </c>
      <c r="J180" s="24">
        <v>0.44366919635603536</v>
      </c>
      <c r="K180" s="26">
        <v>-3</v>
      </c>
    </row>
    <row r="181" spans="1:11">
      <c r="A181" s="21" t="s">
        <v>71</v>
      </c>
      <c r="B181">
        <v>169</v>
      </c>
      <c r="C181" t="s">
        <v>746</v>
      </c>
      <c r="D181" s="24">
        <v>0.42940593180115733</v>
      </c>
      <c r="E181" s="25">
        <v>61.48</v>
      </c>
      <c r="F181" s="25">
        <v>2.845926</v>
      </c>
      <c r="G181" s="25">
        <v>10.20505</v>
      </c>
      <c r="H181" s="26">
        <v>985.67052330000001</v>
      </c>
      <c r="I181" s="26">
        <v>4</v>
      </c>
      <c r="J181" s="24">
        <v>0.48415151207112139</v>
      </c>
      <c r="K181" s="26">
        <v>-7</v>
      </c>
    </row>
    <row r="182" spans="1:11">
      <c r="A182" s="21" t="s">
        <v>22</v>
      </c>
      <c r="B182">
        <v>170</v>
      </c>
      <c r="C182" t="s">
        <v>746</v>
      </c>
      <c r="D182" s="24">
        <v>0.41826913402743204</v>
      </c>
      <c r="E182" s="25">
        <v>54.795000000000002</v>
      </c>
      <c r="F182" s="25">
        <v>4.2430000000000003</v>
      </c>
      <c r="G182" s="25">
        <v>10.392099999999999</v>
      </c>
      <c r="H182" s="26">
        <v>773.67337129999999</v>
      </c>
      <c r="I182" s="26">
        <v>10</v>
      </c>
      <c r="J182" s="24">
        <v>0.49221488305282146</v>
      </c>
      <c r="K182" s="26">
        <v>1</v>
      </c>
    </row>
    <row r="183" spans="1:11">
      <c r="A183" s="21" t="s">
        <v>43</v>
      </c>
      <c r="B183">
        <v>171</v>
      </c>
      <c r="C183" t="s">
        <v>746</v>
      </c>
      <c r="D183" s="24">
        <v>0.41359651648003559</v>
      </c>
      <c r="E183" s="25">
        <v>61.801000000000002</v>
      </c>
      <c r="F183" s="25">
        <v>3.137</v>
      </c>
      <c r="G183" s="25">
        <v>4.4800000000000004</v>
      </c>
      <c r="H183" s="26">
        <v>1847.955416</v>
      </c>
      <c r="I183" s="26">
        <v>-19</v>
      </c>
      <c r="J183" s="24">
        <v>0.4053626239729643</v>
      </c>
      <c r="K183" s="26">
        <v>-3</v>
      </c>
    </row>
    <row r="184" spans="1:11">
      <c r="A184" s="21" t="s">
        <v>10</v>
      </c>
      <c r="B184">
        <v>172</v>
      </c>
      <c r="C184" t="s">
        <v>746</v>
      </c>
      <c r="D184" s="24">
        <v>0.39717882699273854</v>
      </c>
      <c r="E184" s="25">
        <v>52.691000000000003</v>
      </c>
      <c r="F184" s="25">
        <v>7.2480000000000002</v>
      </c>
      <c r="G184" s="25">
        <v>10.124829999999999</v>
      </c>
      <c r="H184" s="26">
        <v>424.3237269</v>
      </c>
      <c r="I184" s="26">
        <v>14</v>
      </c>
      <c r="J184" s="24">
        <v>0.54189833621310901</v>
      </c>
      <c r="K184" s="26">
        <v>0</v>
      </c>
    </row>
    <row r="185" spans="1:11">
      <c r="A185" s="21" t="s">
        <v>39</v>
      </c>
      <c r="B185">
        <v>173</v>
      </c>
      <c r="C185" t="s">
        <v>746</v>
      </c>
      <c r="D185" s="24">
        <v>0.39566732932788262</v>
      </c>
      <c r="E185" s="25">
        <v>59.747</v>
      </c>
      <c r="F185" s="25">
        <v>2.1762000000000001</v>
      </c>
      <c r="G185" s="25">
        <v>8.6554000000000002</v>
      </c>
      <c r="H185" s="26">
        <v>1017.2637559999999</v>
      </c>
      <c r="I185" s="26">
        <v>-2</v>
      </c>
      <c r="J185" s="24">
        <v>0.42530540140424916</v>
      </c>
      <c r="K185" s="26">
        <v>1</v>
      </c>
    </row>
    <row r="186" spans="1:11">
      <c r="A186" s="21" t="s">
        <v>36</v>
      </c>
      <c r="B186">
        <v>174</v>
      </c>
      <c r="C186" t="s">
        <v>746</v>
      </c>
      <c r="D186" s="24">
        <v>0.3879974443980419</v>
      </c>
      <c r="E186" s="25">
        <v>57.329000000000001</v>
      </c>
      <c r="F186" s="25">
        <v>3.9340000000000002</v>
      </c>
      <c r="G186" s="25">
        <v>10.547090000000001</v>
      </c>
      <c r="H186" s="26">
        <v>480.31046179999998</v>
      </c>
      <c r="I186" s="26">
        <v>11</v>
      </c>
      <c r="J186" s="24">
        <v>0.50213114943718185</v>
      </c>
      <c r="K186" s="26">
        <v>3</v>
      </c>
    </row>
    <row r="187" spans="1:11">
      <c r="A187" s="21" t="s">
        <v>209</v>
      </c>
      <c r="B187">
        <v>175</v>
      </c>
      <c r="C187" t="s">
        <v>746</v>
      </c>
      <c r="D187" s="24">
        <v>0.37420155891221618</v>
      </c>
      <c r="E187" s="25">
        <v>49.076999999999998</v>
      </c>
      <c r="F187" s="25">
        <v>3.1379999999999999</v>
      </c>
      <c r="G187" s="25">
        <v>8.1470599999999997</v>
      </c>
      <c r="H187" s="26">
        <v>999.80612299999996</v>
      </c>
      <c r="I187" s="26">
        <v>-3</v>
      </c>
      <c r="J187" s="24">
        <v>0.39263634236433798</v>
      </c>
      <c r="K187" s="26">
        <v>0</v>
      </c>
    </row>
    <row r="188" spans="1:11">
      <c r="A188" s="21" t="s">
        <v>14</v>
      </c>
      <c r="B188">
        <v>176</v>
      </c>
      <c r="C188" t="s">
        <v>746</v>
      </c>
      <c r="D188" s="24">
        <v>0.36359640063864723</v>
      </c>
      <c r="E188" s="25">
        <v>48.555</v>
      </c>
      <c r="F188" s="25">
        <v>2.2599999999999998</v>
      </c>
      <c r="G188" s="25">
        <v>9.5222899999999999</v>
      </c>
      <c r="H188" s="26">
        <v>1042.4695409999999</v>
      </c>
      <c r="I188" s="26">
        <v>-6</v>
      </c>
      <c r="J188" s="24">
        <v>0.37269689672739947</v>
      </c>
      <c r="K188" s="26">
        <v>-4</v>
      </c>
    </row>
    <row r="189" spans="1:11">
      <c r="A189" s="21" t="s">
        <v>8</v>
      </c>
      <c r="B189">
        <v>177</v>
      </c>
      <c r="C189" t="s">
        <v>746</v>
      </c>
      <c r="D189" s="24">
        <v>0.35910407884111234</v>
      </c>
      <c r="E189" s="25">
        <v>48.131999999999998</v>
      </c>
      <c r="F189" s="25">
        <v>3.26</v>
      </c>
      <c r="G189" s="25">
        <v>7.3243200000000002</v>
      </c>
      <c r="H189" s="26">
        <v>881.31076589999998</v>
      </c>
      <c r="I189" s="26">
        <v>0</v>
      </c>
      <c r="J189" s="24">
        <v>0.37966342881880205</v>
      </c>
      <c r="K189" s="26">
        <v>1</v>
      </c>
    </row>
    <row r="190" spans="1:11">
      <c r="A190" s="21" t="s">
        <v>19</v>
      </c>
      <c r="B190">
        <v>178</v>
      </c>
      <c r="C190" t="s">
        <v>746</v>
      </c>
      <c r="D190" s="24">
        <v>0.35480867901215041</v>
      </c>
      <c r="E190" s="25">
        <v>50.866</v>
      </c>
      <c r="F190" s="25">
        <v>2.6859999999999999</v>
      </c>
      <c r="G190" s="25">
        <v>11.3317</v>
      </c>
      <c r="H190" s="26">
        <v>544.39042659999996</v>
      </c>
      <c r="I190" s="26">
        <v>4</v>
      </c>
      <c r="J190" s="24">
        <v>0.4225641788345007</v>
      </c>
      <c r="K190" s="26">
        <v>2</v>
      </c>
    </row>
    <row r="191" spans="1:11">
      <c r="A191" s="21" t="s">
        <v>30</v>
      </c>
      <c r="B191">
        <v>178</v>
      </c>
      <c r="C191" t="s">
        <v>746</v>
      </c>
      <c r="D191" s="24">
        <v>0.35517694096233077</v>
      </c>
      <c r="E191" s="25">
        <v>54.537999999999997</v>
      </c>
      <c r="F191" s="25">
        <v>1.583342</v>
      </c>
      <c r="G191" s="25">
        <v>8.8229600000000001</v>
      </c>
      <c r="H191" s="26">
        <v>941.43642190000003</v>
      </c>
      <c r="I191" s="26">
        <v>-4</v>
      </c>
      <c r="J191" s="24">
        <v>0.36791550178323545</v>
      </c>
      <c r="K191" s="26">
        <v>-2</v>
      </c>
    </row>
    <row r="192" spans="1:11">
      <c r="A192" s="21" t="s">
        <v>13</v>
      </c>
      <c r="B192">
        <v>180</v>
      </c>
      <c r="C192" t="s">
        <v>746</v>
      </c>
      <c r="D192" s="24">
        <v>0.35186062080037034</v>
      </c>
      <c r="E192" s="25">
        <v>49.104999999999997</v>
      </c>
      <c r="F192" s="25">
        <v>3.536</v>
      </c>
      <c r="G192" s="25">
        <v>6.77027</v>
      </c>
      <c r="H192" s="26">
        <v>721.50506829999995</v>
      </c>
      <c r="I192" s="26">
        <v>1</v>
      </c>
      <c r="J192" s="24">
        <v>0.3864253391237048</v>
      </c>
      <c r="K192" s="26">
        <v>2</v>
      </c>
    </row>
    <row r="193" spans="1:11">
      <c r="A193" s="21" t="s">
        <v>60</v>
      </c>
      <c r="B193">
        <v>181</v>
      </c>
      <c r="C193" t="s">
        <v>746</v>
      </c>
      <c r="D193" s="24">
        <v>0.35051377885109208</v>
      </c>
      <c r="E193" s="25">
        <v>62.011000000000003</v>
      </c>
      <c r="F193" s="25">
        <v>3.41</v>
      </c>
      <c r="G193" s="25">
        <v>4.6173900000000003</v>
      </c>
      <c r="H193" s="26">
        <v>530.60288009999999</v>
      </c>
      <c r="I193" s="26">
        <v>3</v>
      </c>
      <c r="J193" s="24">
        <v>0.4180916341206789</v>
      </c>
      <c r="K193" s="27" t="s">
        <v>733</v>
      </c>
    </row>
    <row r="194" spans="1:11">
      <c r="A194" s="21" t="s">
        <v>20</v>
      </c>
      <c r="B194">
        <v>182</v>
      </c>
      <c r="C194" t="s">
        <v>746</v>
      </c>
      <c r="D194" s="24">
        <v>0.34431120519544112</v>
      </c>
      <c r="E194" s="25">
        <v>51.856999999999999</v>
      </c>
      <c r="F194" s="25">
        <v>1.988761628</v>
      </c>
      <c r="G194" s="25">
        <v>7.4980700000000002</v>
      </c>
      <c r="H194" s="26">
        <v>852.91475800000001</v>
      </c>
      <c r="I194" s="26">
        <v>-4</v>
      </c>
      <c r="J194" s="24">
        <v>0.35915980493510713</v>
      </c>
      <c r="K194" s="26">
        <v>-2</v>
      </c>
    </row>
    <row r="195" spans="1:11">
      <c r="A195" s="21" t="s">
        <v>18</v>
      </c>
      <c r="B195">
        <v>183</v>
      </c>
      <c r="C195" t="s">
        <v>746</v>
      </c>
      <c r="D195" s="24">
        <v>0.34338927602424596</v>
      </c>
      <c r="E195" s="25">
        <v>55.853999999999999</v>
      </c>
      <c r="F195" s="25">
        <v>1.2509999999999999</v>
      </c>
      <c r="G195" s="25">
        <v>6.8827400000000001</v>
      </c>
      <c r="H195" s="26">
        <v>1201.6633179999999</v>
      </c>
      <c r="I195" s="26">
        <v>-18</v>
      </c>
      <c r="J195" s="24">
        <v>0.33214346281427937</v>
      </c>
      <c r="K195" s="26">
        <v>1</v>
      </c>
    </row>
    <row r="196" spans="1:11">
      <c r="A196" s="21" t="s">
        <v>11</v>
      </c>
      <c r="B196">
        <v>184</v>
      </c>
      <c r="C196" t="s">
        <v>746</v>
      </c>
      <c r="D196" s="24">
        <v>0.33956754813416873</v>
      </c>
      <c r="E196" s="25">
        <v>49.893000000000001</v>
      </c>
      <c r="F196" s="25">
        <v>1.508891</v>
      </c>
      <c r="G196" s="25">
        <v>7.4002600000000003</v>
      </c>
      <c r="H196" s="26">
        <v>1258.0968580000001</v>
      </c>
      <c r="I196" s="26">
        <v>-20</v>
      </c>
      <c r="J196" s="24">
        <v>0.32364074807602</v>
      </c>
      <c r="K196" s="26">
        <v>-2</v>
      </c>
    </row>
    <row r="197" spans="1:11">
      <c r="A197" s="21" t="s">
        <v>15</v>
      </c>
      <c r="B197">
        <v>185</v>
      </c>
      <c r="C197" t="s">
        <v>746</v>
      </c>
      <c r="D197" s="24">
        <v>0.32674596504878162</v>
      </c>
      <c r="E197" s="25">
        <v>50.719000000000001</v>
      </c>
      <c r="F197" s="25">
        <v>1.2050000000000001</v>
      </c>
      <c r="G197" s="25">
        <v>9.1965800000000009</v>
      </c>
      <c r="H197" s="26">
        <v>905.86203409999996</v>
      </c>
      <c r="I197" s="26">
        <v>-9</v>
      </c>
      <c r="J197" s="24">
        <v>0.3274606507931106</v>
      </c>
      <c r="K197" s="26">
        <v>0</v>
      </c>
    </row>
    <row r="198" spans="1:11">
      <c r="A198" s="21" t="s">
        <v>732</v>
      </c>
      <c r="B198">
        <v>186</v>
      </c>
      <c r="C198" t="s">
        <v>746</v>
      </c>
      <c r="D198" s="24">
        <v>0.30376179397457476</v>
      </c>
      <c r="E198" s="25">
        <v>48.712000000000003</v>
      </c>
      <c r="F198" s="25">
        <v>3.47</v>
      </c>
      <c r="G198" s="25">
        <v>8.5067500000000003</v>
      </c>
      <c r="H198" s="26">
        <v>319.22378859999998</v>
      </c>
      <c r="I198" s="26">
        <v>0</v>
      </c>
      <c r="J198" s="24">
        <v>0.40444292482907307</v>
      </c>
      <c r="K198" s="26">
        <v>0</v>
      </c>
    </row>
    <row r="199" spans="1:11">
      <c r="A199" s="30" t="s">
        <v>24</v>
      </c>
      <c r="B199" s="31">
        <v>186</v>
      </c>
      <c r="C199" s="31" t="s">
        <v>746</v>
      </c>
      <c r="D199" s="32">
        <v>0.30411446291714955</v>
      </c>
      <c r="E199" s="33">
        <v>55.081000000000003</v>
      </c>
      <c r="F199" s="33">
        <v>1.4379999999999999</v>
      </c>
      <c r="G199" s="33">
        <v>4.9191000000000003</v>
      </c>
      <c r="H199" s="34">
        <v>701.04583270000001</v>
      </c>
      <c r="I199" s="34">
        <v>-4</v>
      </c>
      <c r="J199" s="32">
        <v>0.31278747219118441</v>
      </c>
      <c r="K199" s="34">
        <v>1</v>
      </c>
    </row>
    <row r="200" spans="1:11">
      <c r="A200" s="21" t="s">
        <v>630</v>
      </c>
    </row>
  </sheetData>
  <sheetProtection algorithmName="SHA-512" hashValue="9SFHmvjriVMfQk6/K083DvBeGvytymg1V7DBmvPqdeUDf6TWOj1QHqNuYr6YCVSbkAM2jg51d5HvB/4P75smGw==" saltValue="yJa7A3xnxSJh2ihHiVVBaw==" spinCount="100000" sheet="1" objects="1" scenarios="1"/>
  <mergeCells count="1">
    <mergeCell ref="D6:J6"/>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3:B25"/>
  <sheetViews>
    <sheetView workbookViewId="0">
      <selection activeCell="B9" sqref="B9"/>
    </sheetView>
  </sheetViews>
  <sheetFormatPr baseColWidth="10" defaultColWidth="8.83203125" defaultRowHeight="15"/>
  <cols>
    <col min="1" max="1" width="26.33203125" bestFit="1" customWidth="1"/>
    <col min="2" max="2" width="18.33203125" customWidth="1"/>
  </cols>
  <sheetData>
    <row r="3" spans="1:2">
      <c r="A3" s="16" t="s">
        <v>676</v>
      </c>
      <c r="B3" s="16" t="s">
        <v>1343</v>
      </c>
    </row>
    <row r="4" spans="1:2">
      <c r="A4" s="10" t="s">
        <v>629</v>
      </c>
      <c r="B4" s="111" t="s">
        <v>1345</v>
      </c>
    </row>
    <row r="5" spans="1:2">
      <c r="A5" s="10" t="s">
        <v>215</v>
      </c>
      <c r="B5" s="111" t="s">
        <v>215</v>
      </c>
    </row>
    <row r="6" spans="1:2">
      <c r="A6" s="10" t="s">
        <v>216</v>
      </c>
      <c r="B6" s="111" t="s">
        <v>216</v>
      </c>
    </row>
    <row r="7" spans="1:2">
      <c r="A7" s="10" t="s">
        <v>638</v>
      </c>
      <c r="B7" s="111" t="s">
        <v>1345</v>
      </c>
    </row>
    <row r="8" spans="1:2">
      <c r="A8" s="10" t="s">
        <v>639</v>
      </c>
      <c r="B8" s="111" t="s">
        <v>217</v>
      </c>
    </row>
    <row r="9" spans="1:2">
      <c r="A9" s="10" t="s">
        <v>1361</v>
      </c>
      <c r="B9" s="111" t="s">
        <v>1345</v>
      </c>
    </row>
    <row r="10" spans="1:2" ht="16">
      <c r="A10" s="10" t="s">
        <v>642</v>
      </c>
      <c r="B10" s="112" t="s">
        <v>642</v>
      </c>
    </row>
    <row r="11" spans="1:2">
      <c r="A11" s="10" t="s">
        <v>645</v>
      </c>
      <c r="B11" s="111" t="s">
        <v>712</v>
      </c>
    </row>
    <row r="12" spans="1:2">
      <c r="A12" s="10" t="s">
        <v>647</v>
      </c>
      <c r="B12" s="111" t="s">
        <v>218</v>
      </c>
    </row>
    <row r="13" spans="1:2">
      <c r="A13" s="10" t="s">
        <v>784</v>
      </c>
      <c r="B13" s="111" t="s">
        <v>1345</v>
      </c>
    </row>
    <row r="14" spans="1:2">
      <c r="A14" s="10" t="s">
        <v>705</v>
      </c>
      <c r="B14" s="111" t="s">
        <v>705</v>
      </c>
    </row>
    <row r="15" spans="1:2">
      <c r="A15" s="10" t="s">
        <v>652</v>
      </c>
      <c r="B15" s="111" t="s">
        <v>652</v>
      </c>
    </row>
    <row r="16" spans="1:2">
      <c r="A16" s="10" t="s">
        <v>655</v>
      </c>
      <c r="B16" s="111" t="s">
        <v>1345</v>
      </c>
    </row>
    <row r="17" spans="1:2">
      <c r="A17" s="10" t="s">
        <v>656</v>
      </c>
      <c r="B17" s="111" t="s">
        <v>703</v>
      </c>
    </row>
    <row r="18" spans="1:2">
      <c r="A18" s="10" t="s">
        <v>659</v>
      </c>
      <c r="B18" s="111" t="s">
        <v>659</v>
      </c>
    </row>
    <row r="19" spans="1:2">
      <c r="A19" s="10" t="s">
        <v>662</v>
      </c>
      <c r="B19" s="111" t="s">
        <v>1345</v>
      </c>
    </row>
    <row r="20" spans="1:2" ht="16">
      <c r="A20" s="10" t="s">
        <v>663</v>
      </c>
      <c r="B20" s="113" t="s">
        <v>714</v>
      </c>
    </row>
    <row r="21" spans="1:2" ht="16">
      <c r="A21" s="10" t="s">
        <v>666</v>
      </c>
      <c r="B21" s="114" t="s">
        <v>666</v>
      </c>
    </row>
    <row r="22" spans="1:2">
      <c r="A22" s="10" t="s">
        <v>667</v>
      </c>
      <c r="B22" s="111" t="s">
        <v>1345</v>
      </c>
    </row>
    <row r="23" spans="1:2">
      <c r="A23" s="10" t="s">
        <v>668</v>
      </c>
      <c r="B23" s="111" t="s">
        <v>706</v>
      </c>
    </row>
    <row r="24" spans="1:2" ht="16">
      <c r="A24" s="12" t="s">
        <v>671</v>
      </c>
      <c r="B24" s="115" t="s">
        <v>713</v>
      </c>
    </row>
    <row r="25" spans="1:2">
      <c r="A25" s="14" t="s">
        <v>1344</v>
      </c>
    </row>
  </sheetData>
  <sheetProtection algorithmName="SHA-512" hashValue="3qLyAX7pYXWYzQVgHawA7yovIflpj+CdaV/YIOvP0rr0Tsah6E3GWS5YbXXSsufr1G39XLM0zD4+aufMHjUjKg==" saltValue="hOCUMnalq4k2ay79C4vohA=="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56"/>
  <sheetViews>
    <sheetView tabSelected="1" zoomScale="84" zoomScaleNormal="84" workbookViewId="0">
      <selection activeCell="B4" sqref="B4:C4"/>
    </sheetView>
  </sheetViews>
  <sheetFormatPr baseColWidth="10" defaultColWidth="9.1640625" defaultRowHeight="15"/>
  <cols>
    <col min="1" max="1" width="14.6640625" style="76" customWidth="1"/>
    <col min="2" max="2" width="30.6640625" style="76" customWidth="1"/>
    <col min="3" max="4" width="21.33203125" style="76" customWidth="1"/>
    <col min="5" max="5" width="6.6640625" style="76" customWidth="1"/>
    <col min="6" max="6" width="12" style="76" customWidth="1"/>
    <col min="7" max="7" width="10" style="76" customWidth="1"/>
    <col min="8" max="8" width="2.6640625" style="76" hidden="1" customWidth="1"/>
    <col min="9" max="16384" width="9.1640625" style="76"/>
  </cols>
  <sheetData>
    <row r="1" spans="1:8">
      <c r="A1" s="231" t="s">
        <v>817</v>
      </c>
      <c r="B1" s="232"/>
      <c r="C1" s="232"/>
      <c r="D1" s="232"/>
      <c r="E1" s="232"/>
      <c r="F1" s="194"/>
      <c r="G1" s="194"/>
      <c r="H1" s="194"/>
    </row>
    <row r="2" spans="1:8" ht="31">
      <c r="A2" s="195" t="s">
        <v>819</v>
      </c>
      <c r="B2" s="194"/>
      <c r="C2" s="194"/>
      <c r="D2" s="194"/>
      <c r="E2" s="194"/>
      <c r="F2" s="194"/>
      <c r="G2" s="194"/>
      <c r="H2" s="194"/>
    </row>
    <row r="4" spans="1:8" ht="16">
      <c r="A4" s="135" t="s">
        <v>804</v>
      </c>
      <c r="B4" s="257" t="s">
        <v>9</v>
      </c>
      <c r="C4" s="258"/>
      <c r="D4" s="5"/>
    </row>
    <row r="6" spans="1:8" ht="23.25" customHeight="1">
      <c r="A6" s="262" t="str">
        <f>B4</f>
        <v>Lesotho</v>
      </c>
      <c r="B6" s="261"/>
      <c r="C6" s="261"/>
      <c r="D6" s="261"/>
      <c r="E6" s="261"/>
    </row>
    <row r="7" spans="1:8" ht="20.25" customHeight="1">
      <c r="A7" s="260" t="s">
        <v>715</v>
      </c>
      <c r="B7" s="261"/>
      <c r="C7" s="261"/>
      <c r="D7" s="261"/>
      <c r="E7" s="261"/>
    </row>
    <row r="8" spans="1:8" ht="64.5" customHeight="1">
      <c r="A8" s="259" t="str">
        <f>'Country autotext a'!A6</f>
        <v>Lesotho is rated by the United Nations Development Programme as having low human development and is ranked at 158 out of 187 countries.  Lesotho's most urgent needs, according to the analysis conducted by the Good-Guide.org, are health (world rank 3) followed by social services (world rank 20*).</v>
      </c>
      <c r="B8" s="259"/>
      <c r="C8" s="259"/>
      <c r="D8" s="259"/>
      <c r="E8" s="259"/>
    </row>
    <row r="10" spans="1:8">
      <c r="A10" s="255" t="str">
        <f>"Table 1: Needs and priorities for "&amp;B4&amp;"."</f>
        <v>Table 1: Needs and priorities for Lesotho.</v>
      </c>
      <c r="B10" s="255"/>
      <c r="C10" s="255"/>
      <c r="D10" s="255"/>
      <c r="E10" s="255"/>
      <c r="F10" s="255"/>
      <c r="G10" s="255"/>
      <c r="H10" s="255"/>
    </row>
    <row r="11" spans="1:8" ht="48">
      <c r="A11" s="196" t="s">
        <v>1318</v>
      </c>
      <c r="B11" s="196" t="s">
        <v>805</v>
      </c>
      <c r="C11" s="196" t="s">
        <v>1317</v>
      </c>
      <c r="D11" s="196" t="s">
        <v>1298</v>
      </c>
      <c r="E11" s="196"/>
      <c r="F11" s="197"/>
    </row>
    <row r="12" spans="1:8">
      <c r="A12" s="198">
        <f>'Country profile analysis a'!F48</f>
        <v>1</v>
      </c>
      <c r="B12" s="199" t="str">
        <f>'Country profile analysis a'!C48</f>
        <v>Health</v>
      </c>
      <c r="C12" s="200">
        <f>200-D12</f>
        <v>197</v>
      </c>
      <c r="D12" s="201">
        <f>'Country profile analysis a'!D48</f>
        <v>3</v>
      </c>
      <c r="E12" s="199" t="str">
        <f>IF('Country profile analysis a'!E48="i","*","")</f>
        <v/>
      </c>
      <c r="F12" s="199"/>
      <c r="H12" s="201">
        <f>'Country profile analysis a'!B48</f>
        <v>1</v>
      </c>
    </row>
    <row r="13" spans="1:8">
      <c r="A13" s="201">
        <f>'Country profile analysis a'!F49</f>
        <v>2</v>
      </c>
      <c r="B13" s="199" t="str">
        <f>'Country profile analysis a'!C49</f>
        <v>Social services</v>
      </c>
      <c r="C13" s="200">
        <f t="shared" ref="C13:C26" si="0">200-D13</f>
        <v>180</v>
      </c>
      <c r="D13" s="201">
        <f>'Country profile analysis a'!D49</f>
        <v>20</v>
      </c>
      <c r="E13" s="199" t="str">
        <f>IF('Country profile analysis a'!E49="i","*","")</f>
        <v/>
      </c>
      <c r="F13" s="199"/>
      <c r="H13" s="201">
        <f>'Country profile analysis a'!B49</f>
        <v>2</v>
      </c>
    </row>
    <row r="14" spans="1:8">
      <c r="A14" s="201">
        <f>'Country profile analysis a'!F50</f>
        <v>3</v>
      </c>
      <c r="B14" s="199" t="str">
        <f>'Country profile analysis a'!C50</f>
        <v>Nutrition</v>
      </c>
      <c r="C14" s="200">
        <f t="shared" si="0"/>
        <v>171</v>
      </c>
      <c r="D14" s="201">
        <f>'Country profile analysis a'!D50</f>
        <v>29</v>
      </c>
      <c r="E14" s="199" t="str">
        <f>IF('Country profile analysis a'!E50="i","*","")</f>
        <v/>
      </c>
      <c r="F14" s="199"/>
      <c r="H14" s="201">
        <f>'Country profile analysis a'!B50</f>
        <v>3</v>
      </c>
    </row>
    <row r="15" spans="1:8">
      <c r="A15" s="201">
        <f>'Country profile analysis a'!F51</f>
        <v>3</v>
      </c>
      <c r="B15" s="199" t="str">
        <f>'Country profile analysis a'!C51</f>
        <v>Water supply and sanitation</v>
      </c>
      <c r="C15" s="200">
        <f t="shared" si="0"/>
        <v>171</v>
      </c>
      <c r="D15" s="201">
        <f>'Country profile analysis a'!D51</f>
        <v>29</v>
      </c>
      <c r="E15" s="199" t="str">
        <f>IF('Country profile analysis a'!E51="i","*","")</f>
        <v/>
      </c>
      <c r="F15" s="199"/>
      <c r="H15" s="201">
        <f>'Country profile analysis a'!B51</f>
        <v>4</v>
      </c>
    </row>
    <row r="16" spans="1:8">
      <c r="A16" s="201">
        <f>'Country profile analysis a'!F52</f>
        <v>5</v>
      </c>
      <c r="B16" s="199" t="str">
        <f>'Country profile analysis a'!C52</f>
        <v>Research</v>
      </c>
      <c r="C16" s="200">
        <f t="shared" si="0"/>
        <v>164</v>
      </c>
      <c r="D16" s="201">
        <f>'Country profile analysis a'!D52</f>
        <v>36</v>
      </c>
      <c r="E16" s="199" t="str">
        <f>IF('Country profile analysis a'!E52="i","*","")</f>
        <v/>
      </c>
      <c r="F16" s="199"/>
      <c r="H16" s="201">
        <f>'Country profile analysis a'!B52</f>
        <v>5</v>
      </c>
    </row>
    <row r="17" spans="1:9">
      <c r="A17" s="201">
        <f>'Country profile analysis a'!F53</f>
        <v>6</v>
      </c>
      <c r="B17" s="199" t="str">
        <f>'Country profile analysis a'!C53</f>
        <v>Economic development</v>
      </c>
      <c r="C17" s="200">
        <f t="shared" si="0"/>
        <v>162</v>
      </c>
      <c r="D17" s="201">
        <f>'Country profile analysis a'!D53</f>
        <v>38</v>
      </c>
      <c r="E17" s="199" t="str">
        <f>IF('Country profile analysis a'!E53="i","*","")</f>
        <v/>
      </c>
      <c r="F17" s="199"/>
      <c r="H17" s="201">
        <f>'Country profile analysis a'!B53</f>
        <v>6</v>
      </c>
    </row>
    <row r="18" spans="1:9">
      <c r="A18" s="201">
        <f>'Country profile analysis a'!F54</f>
        <v>6</v>
      </c>
      <c r="B18" s="199" t="str">
        <f>'Country profile analysis a'!C54</f>
        <v>Employment and training</v>
      </c>
      <c r="C18" s="200">
        <f t="shared" si="0"/>
        <v>162</v>
      </c>
      <c r="D18" s="201">
        <f>'Country profile analysis a'!D54</f>
        <v>38</v>
      </c>
      <c r="E18" s="199" t="str">
        <f>IF('Country profile analysis a'!E54="i","*","")</f>
        <v>*</v>
      </c>
      <c r="F18" s="199"/>
      <c r="H18" s="201">
        <f>'Country profile analysis a'!B54</f>
        <v>7</v>
      </c>
    </row>
    <row r="19" spans="1:9">
      <c r="A19" s="201">
        <f>'Country profile analysis a'!F55</f>
        <v>8</v>
      </c>
      <c r="B19" s="199" t="str">
        <f>'Country profile analysis a'!C55</f>
        <v>Energy</v>
      </c>
      <c r="C19" s="200">
        <f t="shared" si="0"/>
        <v>159</v>
      </c>
      <c r="D19" s="201">
        <f>'Country profile analysis a'!D55</f>
        <v>41</v>
      </c>
      <c r="E19" s="199" t="str">
        <f>IF('Country profile analysis a'!E55="i","*","")</f>
        <v>*</v>
      </c>
      <c r="F19" s="199"/>
      <c r="H19" s="201">
        <f>'Country profile analysis a'!B55</f>
        <v>8</v>
      </c>
    </row>
    <row r="20" spans="1:9">
      <c r="A20" s="201">
        <f>'Country profile analysis a'!F56</f>
        <v>9</v>
      </c>
      <c r="B20" s="199" t="str">
        <f>'Country profile analysis a'!C56</f>
        <v>Environment</v>
      </c>
      <c r="C20" s="200">
        <f t="shared" si="0"/>
        <v>152</v>
      </c>
      <c r="D20" s="201">
        <f>'Country profile analysis a'!D56</f>
        <v>48</v>
      </c>
      <c r="E20" s="199" t="str">
        <f>IF('Country profile analysis a'!E56="i","*","")</f>
        <v>*</v>
      </c>
      <c r="F20" s="199"/>
      <c r="H20" s="201">
        <f>'Country profile analysis a'!B56</f>
        <v>9</v>
      </c>
    </row>
    <row r="21" spans="1:9">
      <c r="A21" s="201">
        <f>'Country profile analysis a'!F57</f>
        <v>10</v>
      </c>
      <c r="B21" s="199" t="str">
        <f>'Country profile analysis a'!C57</f>
        <v>Education</v>
      </c>
      <c r="C21" s="200">
        <f t="shared" si="0"/>
        <v>148</v>
      </c>
      <c r="D21" s="201">
        <f>'Country profile analysis a'!D57</f>
        <v>52</v>
      </c>
      <c r="E21" s="199" t="str">
        <f>IF('Country profile analysis a'!E57="i","*","")</f>
        <v/>
      </c>
      <c r="F21" s="199"/>
      <c r="H21" s="201">
        <f>'Country profile analysis a'!B57</f>
        <v>10</v>
      </c>
    </row>
    <row r="22" spans="1:9">
      <c r="A22" s="201">
        <f>'Country profile analysis a'!F58</f>
        <v>11</v>
      </c>
      <c r="B22" s="199" t="str">
        <f>'Country profile analysis a'!C58</f>
        <v>Business</v>
      </c>
      <c r="C22" s="200">
        <f t="shared" si="0"/>
        <v>145</v>
      </c>
      <c r="D22" s="201">
        <f>'Country profile analysis a'!D58</f>
        <v>55</v>
      </c>
      <c r="E22" s="199" t="str">
        <f>IF('Country profile analysis a'!E58="i","*","")</f>
        <v/>
      </c>
      <c r="F22" s="199"/>
      <c r="H22" s="201">
        <f>'Country profile analysis a'!B58</f>
        <v>11</v>
      </c>
    </row>
    <row r="23" spans="1:9">
      <c r="A23" s="201">
        <f>'Country profile analysis a'!F59</f>
        <v>12</v>
      </c>
      <c r="B23" s="199" t="str">
        <f>'Country profile analysis a'!C59</f>
        <v>Grants and volunteerism</v>
      </c>
      <c r="C23" s="200">
        <f t="shared" si="0"/>
        <v>144</v>
      </c>
      <c r="D23" s="201">
        <f>'Country profile analysis a'!D59</f>
        <v>56</v>
      </c>
      <c r="E23" s="199" t="str">
        <f>IF('Country profile analysis a'!E59="i","*","")</f>
        <v>*</v>
      </c>
      <c r="F23" s="199"/>
      <c r="H23" s="201">
        <f>'Country profile analysis a'!B59</f>
        <v>12</v>
      </c>
    </row>
    <row r="24" spans="1:9">
      <c r="A24" s="201">
        <f>'Country profile analysis a'!F60</f>
        <v>13</v>
      </c>
      <c r="B24" s="199" t="str">
        <f>'Country profile analysis a'!C60</f>
        <v>Governance and institutions</v>
      </c>
      <c r="C24" s="200">
        <f t="shared" si="0"/>
        <v>97</v>
      </c>
      <c r="D24" s="201">
        <f>'Country profile analysis a'!D60</f>
        <v>103</v>
      </c>
      <c r="E24" s="199" t="str">
        <f>IF('Country profile analysis a'!E60="i","*","")</f>
        <v/>
      </c>
      <c r="F24" s="199"/>
      <c r="H24" s="201">
        <f>'Country profile analysis a'!B60</f>
        <v>13</v>
      </c>
    </row>
    <row r="25" spans="1:9">
      <c r="A25" s="201">
        <f>'Country profile analysis a'!F61</f>
        <v>14</v>
      </c>
      <c r="B25" s="199" t="str">
        <f>'Country profile analysis a'!C61</f>
        <v>Media</v>
      </c>
      <c r="C25" s="200">
        <f t="shared" si="0"/>
        <v>96</v>
      </c>
      <c r="D25" s="201">
        <f>'Country profile analysis a'!D61</f>
        <v>104</v>
      </c>
      <c r="E25" s="199" t="str">
        <f>IF('Country profile analysis a'!E61="i","*","")</f>
        <v/>
      </c>
      <c r="F25" s="199"/>
      <c r="H25" s="201">
        <f>'Country profile analysis a'!B61</f>
        <v>14</v>
      </c>
    </row>
    <row r="26" spans="1:9">
      <c r="A26" s="202">
        <f>'Country profile analysis a'!F62</f>
        <v>15</v>
      </c>
      <c r="B26" s="203" t="str">
        <f>'Country profile analysis a'!C62</f>
        <v>Groups and associations</v>
      </c>
      <c r="C26" s="204">
        <f t="shared" si="0"/>
        <v>94</v>
      </c>
      <c r="D26" s="202">
        <f>'Country profile analysis a'!D62</f>
        <v>106</v>
      </c>
      <c r="E26" s="203" t="str">
        <f>IF('Country profile analysis a'!E62="i","*","")</f>
        <v/>
      </c>
      <c r="F26" s="199"/>
      <c r="H26" s="202">
        <f>'Country profile analysis a'!B62</f>
        <v>15</v>
      </c>
    </row>
    <row r="28" spans="1:9" ht="19">
      <c r="A28" s="79" t="s">
        <v>1393</v>
      </c>
    </row>
    <row r="29" spans="1:9" ht="113.25" customHeight="1">
      <c r="A29" s="259" t="str">
        <f>'Country autotext a'!A9</f>
        <v>Lesotho's most urgent human needs are health (world rank 3) followed by social services (world rank 20).  In the area of health, Lesotho has life expectance of 45 years in year 2007, while in the area of social services Lesotho has people living in poverty of 57 percent in year 2003.  Human needs including things such as food security and access to improved drinking water and sanitation facilities along with access to health care, education and employment.</v>
      </c>
      <c r="B29" s="259"/>
      <c r="C29" s="259"/>
      <c r="D29" s="259"/>
      <c r="E29" s="259"/>
    </row>
    <row r="31" spans="1:9">
      <c r="A31" s="255" t="str">
        <f>"Table 2: Human needs and priorities for "&amp;B4&amp;"."</f>
        <v>Table 2: Human needs and priorities for Lesotho.</v>
      </c>
      <c r="B31" s="255"/>
      <c r="C31" s="255"/>
      <c r="D31" s="255"/>
      <c r="E31" s="255"/>
      <c r="F31" s="255"/>
      <c r="G31" s="255"/>
      <c r="H31" s="255"/>
    </row>
    <row r="32" spans="1:9" ht="48">
      <c r="A32" s="205" t="s">
        <v>1319</v>
      </c>
      <c r="B32" s="205" t="s">
        <v>805</v>
      </c>
      <c r="C32" s="206" t="s">
        <v>1317</v>
      </c>
      <c r="D32" s="196" t="s">
        <v>1298</v>
      </c>
      <c r="E32" s="207"/>
      <c r="I32" s="197"/>
    </row>
    <row r="33" spans="1:9">
      <c r="A33" s="198">
        <f t="shared" ref="A33:A39" si="1">RANK(D33,D$33:D$39,1)</f>
        <v>1</v>
      </c>
      <c r="B33" s="208" t="str">
        <f>VLOOKUP(1,HumanNeedsRanks,3,FALSE)</f>
        <v>Health</v>
      </c>
      <c r="C33" s="209">
        <f>202-D33</f>
        <v>199</v>
      </c>
      <c r="D33" s="210">
        <f>VLOOKUP(1,HumanNeedsRanks,8,FALSE)</f>
        <v>3</v>
      </c>
      <c r="E33" s="208" t="str">
        <f>IF(VLOOKUP(1,HumanNeedsRanks,5,FALSE)="i","*","")</f>
        <v/>
      </c>
      <c r="H33" s="92">
        <v>1</v>
      </c>
      <c r="I33" s="199"/>
    </row>
    <row r="34" spans="1:9">
      <c r="A34" s="201">
        <f t="shared" si="1"/>
        <v>2</v>
      </c>
      <c r="B34" s="208" t="str">
        <f>VLOOKUP(2,HumanNeedsRanks,3,FALSE)</f>
        <v>Social services</v>
      </c>
      <c r="C34" s="200">
        <f t="shared" ref="C34:C39" si="2">202-D34</f>
        <v>182</v>
      </c>
      <c r="D34" s="210">
        <f>VLOOKUP(2,HumanNeedsRanks,8,FALSE)</f>
        <v>20</v>
      </c>
      <c r="E34" s="208" t="str">
        <f>IF(VLOOKUP(2,HumanNeedsRanks,5,FALSE)="i","*","")</f>
        <v/>
      </c>
      <c r="H34" s="92">
        <v>2</v>
      </c>
      <c r="I34" s="199"/>
    </row>
    <row r="35" spans="1:9">
      <c r="A35" s="201">
        <f t="shared" si="1"/>
        <v>3</v>
      </c>
      <c r="B35" s="208" t="str">
        <f>VLOOKUP(3,HumanNeedsRanks,3,FALSE)</f>
        <v>Nutrition</v>
      </c>
      <c r="C35" s="200">
        <f t="shared" si="2"/>
        <v>173</v>
      </c>
      <c r="D35" s="210">
        <f>VLOOKUP(3,HumanNeedsRanks,8,FALSE)</f>
        <v>29</v>
      </c>
      <c r="E35" s="208" t="str">
        <f>IF(VLOOKUP(3,HumanNeedsRanks,5,FALSE)="i","*","")</f>
        <v/>
      </c>
      <c r="H35" s="92">
        <v>3</v>
      </c>
      <c r="I35" s="199"/>
    </row>
    <row r="36" spans="1:9">
      <c r="A36" s="201">
        <f t="shared" si="1"/>
        <v>3</v>
      </c>
      <c r="B36" s="208" t="str">
        <f>VLOOKUP(4,HumanNeedsRanks,3,FALSE)</f>
        <v>Water supply and sanitation</v>
      </c>
      <c r="C36" s="200">
        <f t="shared" si="2"/>
        <v>173</v>
      </c>
      <c r="D36" s="210">
        <f>VLOOKUP(4,HumanNeedsRanks,8,FALSE)</f>
        <v>29</v>
      </c>
      <c r="E36" s="208" t="str">
        <f>IF(VLOOKUP(4,HumanNeedsRanks,5,FALSE)="i","*","")</f>
        <v/>
      </c>
      <c r="H36" s="92">
        <v>4</v>
      </c>
      <c r="I36" s="199"/>
    </row>
    <row r="37" spans="1:9">
      <c r="A37" s="201">
        <f t="shared" si="1"/>
        <v>5</v>
      </c>
      <c r="B37" s="208" t="str">
        <f>VLOOKUP(5,HumanNeedsRanks,3,FALSE)</f>
        <v>Employment and training</v>
      </c>
      <c r="C37" s="200">
        <f t="shared" si="2"/>
        <v>164</v>
      </c>
      <c r="D37" s="210">
        <f>VLOOKUP(5,HumanNeedsRanks,8,FALSE)</f>
        <v>38</v>
      </c>
      <c r="E37" s="208" t="str">
        <f>IF(VLOOKUP(5,HumanNeedsRanks,5,FALSE)="i","*","")</f>
        <v>*</v>
      </c>
      <c r="H37" s="92">
        <v>5</v>
      </c>
      <c r="I37" s="199"/>
    </row>
    <row r="38" spans="1:9">
      <c r="A38" s="201">
        <f t="shared" si="1"/>
        <v>6</v>
      </c>
      <c r="B38" s="208" t="str">
        <f>VLOOKUP(6,HumanNeedsRanks,3,FALSE)</f>
        <v>Energy</v>
      </c>
      <c r="C38" s="200">
        <f t="shared" si="2"/>
        <v>161</v>
      </c>
      <c r="D38" s="210">
        <f>VLOOKUP(6,HumanNeedsRanks,8,FALSE)</f>
        <v>41</v>
      </c>
      <c r="E38" s="208"/>
      <c r="H38" s="92"/>
      <c r="I38" s="199"/>
    </row>
    <row r="39" spans="1:9">
      <c r="A39" s="202">
        <f t="shared" si="1"/>
        <v>7</v>
      </c>
      <c r="B39" s="211" t="str">
        <f>VLOOKUP(7,HumanNeedsRanks,3,FALSE)</f>
        <v>Education</v>
      </c>
      <c r="C39" s="204">
        <f t="shared" si="2"/>
        <v>150</v>
      </c>
      <c r="D39" s="212">
        <f>VLOOKUP(7,HumanNeedsRanks,8,FALSE)</f>
        <v>52</v>
      </c>
      <c r="E39" s="211" t="str">
        <f>IF(VLOOKUP(6,HumanNeedsRanks,5,FALSE)="i","*","")</f>
        <v>*</v>
      </c>
      <c r="H39" s="202">
        <v>6</v>
      </c>
      <c r="I39" s="199"/>
    </row>
    <row r="41" spans="1:9" ht="19">
      <c r="A41" s="260" t="s">
        <v>1392</v>
      </c>
      <c r="B41" s="260"/>
      <c r="C41" s="260"/>
      <c r="D41" s="260"/>
      <c r="E41" s="260"/>
      <c r="F41" s="260"/>
      <c r="G41" s="260"/>
      <c r="H41" s="260"/>
    </row>
    <row r="42" spans="1:9" ht="78.75" customHeight="1">
      <c r="A42" s="259" t="str">
        <f>'Country autotext a'!A12</f>
        <v>Information, institutions and opportunity are important prerequisites for development and ultimately human well-being.  Lesotho's most urgent needs when it comes to development are research (world rank 36) followed by economic development (world rank 38).</v>
      </c>
      <c r="B42" s="259"/>
      <c r="C42" s="259"/>
      <c r="D42" s="259"/>
      <c r="E42" s="259"/>
    </row>
    <row r="44" spans="1:9">
      <c r="A44" s="255" t="str">
        <f>"Table 3: Development needs and priorities for "&amp;B4&amp;"."</f>
        <v>Table 3: Development needs and priorities for Lesotho.</v>
      </c>
      <c r="B44" s="255"/>
      <c r="C44" s="255"/>
      <c r="D44" s="255"/>
      <c r="E44" s="255"/>
      <c r="F44" s="255"/>
      <c r="G44" s="255"/>
      <c r="H44" s="255"/>
    </row>
    <row r="45" spans="1:9" ht="48">
      <c r="A45" s="196" t="s">
        <v>1320</v>
      </c>
      <c r="B45" s="205" t="s">
        <v>805</v>
      </c>
      <c r="C45" s="206" t="s">
        <v>1317</v>
      </c>
      <c r="D45" s="196" t="s">
        <v>1298</v>
      </c>
      <c r="E45" s="207"/>
      <c r="G45" s="197"/>
      <c r="H45" s="197"/>
    </row>
    <row r="46" spans="1:9">
      <c r="A46" s="198">
        <f t="shared" ref="A46:A53" si="3">RANK(D46,D$46:D$53,1)</f>
        <v>1</v>
      </c>
      <c r="B46" s="199" t="str">
        <f>VLOOKUP(1,DevNeedsRanks,3,FALSE)</f>
        <v>Research</v>
      </c>
      <c r="C46" s="213">
        <f>202-D46</f>
        <v>166</v>
      </c>
      <c r="D46" s="201">
        <f>VLOOKUP(1,DevNeedsRanks,8,FALSE)</f>
        <v>36</v>
      </c>
      <c r="E46" s="208" t="str">
        <f>IF(VLOOKUP(1,DevNeedsRanks,5,FALSE)="i","*","")</f>
        <v/>
      </c>
      <c r="G46" s="201"/>
      <c r="H46" s="201">
        <v>1</v>
      </c>
    </row>
    <row r="47" spans="1:9">
      <c r="A47" s="201">
        <f t="shared" si="3"/>
        <v>2</v>
      </c>
      <c r="B47" s="199" t="str">
        <f>VLOOKUP(2,DevNeedsRanks,3,FALSE)</f>
        <v>Economic development</v>
      </c>
      <c r="C47" s="214">
        <f t="shared" ref="C47:C53" si="4">202-D47</f>
        <v>164</v>
      </c>
      <c r="D47" s="201">
        <f>VLOOKUP(2,DevNeedsRanks,8,FALSE)</f>
        <v>38</v>
      </c>
      <c r="E47" s="208" t="str">
        <f>IF(VLOOKUP(2,DevNeedsRanks,5,FALSE)="i","*","")</f>
        <v/>
      </c>
      <c r="G47" s="201"/>
      <c r="H47" s="201">
        <v>2</v>
      </c>
    </row>
    <row r="48" spans="1:9">
      <c r="A48" s="201">
        <f t="shared" si="3"/>
        <v>3</v>
      </c>
      <c r="B48" s="199" t="str">
        <f>VLOOKUP(3,DevNeedsRanks,3,FALSE)</f>
        <v>Environment</v>
      </c>
      <c r="C48" s="214">
        <f t="shared" si="4"/>
        <v>154</v>
      </c>
      <c r="D48" s="201">
        <f>VLOOKUP(3,DevNeedsRanks,8,FALSE)</f>
        <v>48</v>
      </c>
      <c r="E48" s="208" t="str">
        <f>IF(VLOOKUP(3,DevNeedsRanks,5,FALSE)="i","*","")</f>
        <v>*</v>
      </c>
      <c r="G48" s="201"/>
      <c r="H48" s="201">
        <v>3</v>
      </c>
    </row>
    <row r="49" spans="1:8">
      <c r="A49" s="201">
        <f t="shared" si="3"/>
        <v>4</v>
      </c>
      <c r="B49" s="199" t="str">
        <f>VLOOKUP(4,DevNeedsRanks,3,FALSE)</f>
        <v>Business</v>
      </c>
      <c r="C49" s="214">
        <f t="shared" si="4"/>
        <v>147</v>
      </c>
      <c r="D49" s="201">
        <f>VLOOKUP(4,DevNeedsRanks,8,FALSE)</f>
        <v>55</v>
      </c>
      <c r="E49" s="208" t="str">
        <f>IF(VLOOKUP(4,DevNeedsRanks,5,FALSE)="i","*","")</f>
        <v/>
      </c>
      <c r="G49" s="201"/>
      <c r="H49" s="201">
        <v>4</v>
      </c>
    </row>
    <row r="50" spans="1:8">
      <c r="A50" s="201">
        <f t="shared" si="3"/>
        <v>5</v>
      </c>
      <c r="B50" s="199" t="str">
        <f>VLOOKUP(5,DevNeedsRanks,3,FALSE)</f>
        <v>Grants and volunteerism</v>
      </c>
      <c r="C50" s="214">
        <f t="shared" si="4"/>
        <v>146</v>
      </c>
      <c r="D50" s="201">
        <f>VLOOKUP(5,DevNeedsRanks,8,FALSE)</f>
        <v>56</v>
      </c>
      <c r="E50" s="208"/>
      <c r="G50" s="201"/>
      <c r="H50" s="201"/>
    </row>
    <row r="51" spans="1:8">
      <c r="A51" s="201">
        <f t="shared" si="3"/>
        <v>6</v>
      </c>
      <c r="B51" s="199" t="str">
        <f>VLOOKUP(6,DevNeedsRanks,3,FALSE)</f>
        <v>Governance and institutions</v>
      </c>
      <c r="C51" s="214">
        <f t="shared" si="4"/>
        <v>99</v>
      </c>
      <c r="D51" s="201">
        <f>VLOOKUP(6,DevNeedsRanks,8,FALSE)</f>
        <v>103</v>
      </c>
      <c r="E51" s="208"/>
      <c r="G51" s="201"/>
      <c r="H51" s="201"/>
    </row>
    <row r="52" spans="1:8">
      <c r="A52" s="201">
        <f t="shared" si="3"/>
        <v>7</v>
      </c>
      <c r="B52" s="199" t="str">
        <f>VLOOKUP(7,DevNeedsRanks,3,FALSE)</f>
        <v>Media</v>
      </c>
      <c r="C52" s="214">
        <f t="shared" si="4"/>
        <v>98</v>
      </c>
      <c r="D52" s="201">
        <f>VLOOKUP(7,DevNeedsRanks,8,FALSE)</f>
        <v>104</v>
      </c>
      <c r="E52" s="208"/>
      <c r="G52" s="201"/>
      <c r="H52" s="201"/>
    </row>
    <row r="53" spans="1:8">
      <c r="A53" s="202">
        <f t="shared" si="3"/>
        <v>8</v>
      </c>
      <c r="B53" s="203" t="str">
        <f>VLOOKUP(8,DevNeedsRanks,3,FALSE)</f>
        <v>Groups and associations</v>
      </c>
      <c r="C53" s="215">
        <f t="shared" si="4"/>
        <v>96</v>
      </c>
      <c r="D53" s="202">
        <f>VLOOKUP(8,DevNeedsRanks,8,FALSE)</f>
        <v>106</v>
      </c>
      <c r="E53" s="211" t="str">
        <f>IF(VLOOKUP(5,DevNeedsRanks,5,FALSE)="i","*","")</f>
        <v>*</v>
      </c>
      <c r="G53" s="201"/>
      <c r="H53" s="201">
        <v>5</v>
      </c>
    </row>
    <row r="55" spans="1:8">
      <c r="A55" s="216" t="s">
        <v>807</v>
      </c>
    </row>
    <row r="56" spans="1:8">
      <c r="A56" s="256" t="s">
        <v>806</v>
      </c>
      <c r="B56" s="256"/>
      <c r="C56" s="256"/>
      <c r="D56" s="256"/>
      <c r="E56" s="256"/>
      <c r="F56" s="256"/>
      <c r="G56" s="256"/>
      <c r="H56" s="256"/>
    </row>
  </sheetData>
  <sheetProtection algorithmName="SHA-512" hashValue="I9fUSXQsqkgAwIZi1hAb+TBC9cLNodPa5G5m+MVPkfEeivviY/4QjwDua0CwGH9mH/AnOCkxUTyWpTdVAv9b9g==" saltValue="qfQHS/gm7XBsBi6u1pIwug==" spinCount="100000" sheet="1" objects="1" scenarios="1"/>
  <mergeCells count="11">
    <mergeCell ref="A44:H44"/>
    <mergeCell ref="A56:H56"/>
    <mergeCell ref="A31:H31"/>
    <mergeCell ref="B4:C4"/>
    <mergeCell ref="A8:E8"/>
    <mergeCell ref="A7:E7"/>
    <mergeCell ref="A6:E6"/>
    <mergeCell ref="A10:H10"/>
    <mergeCell ref="A42:E42"/>
    <mergeCell ref="A29:E29"/>
    <mergeCell ref="A41:H41"/>
  </mergeCells>
  <conditionalFormatting sqref="A12:A26">
    <cfRule type="colorScale" priority="4">
      <colorScale>
        <cfvo type="min"/>
        <cfvo type="percentile" val="50"/>
        <cfvo type="max"/>
        <color rgb="FFF8696B"/>
        <color rgb="FFFFEB84"/>
        <color rgb="FF63BE7B"/>
      </colorScale>
    </cfRule>
  </conditionalFormatting>
  <conditionalFormatting sqref="A33:A39">
    <cfRule type="colorScale" priority="3">
      <colorScale>
        <cfvo type="min"/>
        <cfvo type="percentile" val="50"/>
        <cfvo type="max"/>
        <color rgb="FFF8696B"/>
        <color rgb="FFFFEB84"/>
        <color rgb="FF63BE7B"/>
      </colorScale>
    </cfRule>
  </conditionalFormatting>
  <conditionalFormatting sqref="A46:A53">
    <cfRule type="colorScale" priority="54">
      <colorScale>
        <cfvo type="min"/>
        <cfvo type="percentile" val="50"/>
        <cfvo type="max"/>
        <color rgb="FFF8696B"/>
        <color rgb="FFFFEB84"/>
        <color rgb="FF63BE7B"/>
      </colorScale>
    </cfRule>
  </conditionalFormatting>
  <conditionalFormatting sqref="C12:C26">
    <cfRule type="dataBar" priority="10">
      <dataBar>
        <cfvo type="min"/>
        <cfvo type="max"/>
        <color rgb="FFFF555A"/>
      </dataBar>
      <extLst>
        <ext xmlns:x14="http://schemas.microsoft.com/office/spreadsheetml/2009/9/main" uri="{B025F937-C7B1-47D3-B67F-A62EFF666E3E}">
          <x14:id>{7F56FC79-2C6D-41D1-9D1D-1742EECEFA35}</x14:id>
        </ext>
      </extLst>
    </cfRule>
  </conditionalFormatting>
  <conditionalFormatting sqref="C33:C39">
    <cfRule type="dataBar" priority="12">
      <dataBar>
        <cfvo type="min"/>
        <cfvo type="max"/>
        <color rgb="FFFF555A"/>
      </dataBar>
      <extLst>
        <ext xmlns:x14="http://schemas.microsoft.com/office/spreadsheetml/2009/9/main" uri="{B025F937-C7B1-47D3-B67F-A62EFF666E3E}">
          <x14:id>{E0665F4C-AC11-4A4F-8B76-08130B1694FC}</x14:id>
        </ext>
      </extLst>
    </cfRule>
  </conditionalFormatting>
  <conditionalFormatting sqref="C46:C53">
    <cfRule type="dataBar" priority="52">
      <dataBar>
        <cfvo type="min"/>
        <cfvo type="max"/>
        <color rgb="FFFF555A"/>
      </dataBar>
      <extLst>
        <ext xmlns:x14="http://schemas.microsoft.com/office/spreadsheetml/2009/9/main" uri="{B025F937-C7B1-47D3-B67F-A62EFF666E3E}">
          <x14:id>{32A1A6E4-F295-48CD-8A82-BB03FB7FD056}</x14:id>
        </ext>
      </extLst>
    </cfRule>
  </conditionalFormatting>
  <conditionalFormatting sqref="H12:H26">
    <cfRule type="colorScale" priority="11">
      <colorScale>
        <cfvo type="min"/>
        <cfvo type="percentile" val="50"/>
        <cfvo type="max"/>
        <color rgb="FFF8696B"/>
        <color rgb="FFFFEB84"/>
        <color rgb="FF63BE7B"/>
      </colorScale>
    </cfRule>
  </conditionalFormatting>
  <conditionalFormatting sqref="H33:H39">
    <cfRule type="colorScale" priority="31">
      <colorScale>
        <cfvo type="min"/>
        <cfvo type="percentile" val="50"/>
        <cfvo type="max"/>
        <color rgb="FFF8696B"/>
        <color rgb="FFFFEB84"/>
        <color rgb="FF63BE7B"/>
      </colorScale>
    </cfRule>
  </conditionalFormatting>
  <conditionalFormatting sqref="H46:H53">
    <cfRule type="colorScale" priority="53">
      <colorScale>
        <cfvo type="min"/>
        <cfvo type="percentile" val="50"/>
        <cfvo type="max"/>
        <color rgb="FFF8696B"/>
        <color rgb="FFFFEB84"/>
        <color rgb="FF63BE7B"/>
      </colorScale>
    </cfRule>
  </conditionalFormatting>
  <dataValidations count="1">
    <dataValidation type="list" allowBlank="1" showInputMessage="1" showErrorMessage="1" sqref="B4" xr:uid="{00000000-0002-0000-0100-000000000000}">
      <formula1>Countries</formula1>
    </dataValidation>
  </dataValidations>
  <hyperlinks>
    <hyperlink ref="A1" location="'Good-Guide Home'!A1" display="Good-Guide.xlsx - Home" xr:uid="{00000000-0004-0000-0100-000000000000}"/>
  </hyperlink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dataBar" id="{7F56FC79-2C6D-41D1-9D1D-1742EECEFA35}">
            <x14:dataBar minLength="0" maxLength="100" border="1" negativeBarBorderColorSameAsPositive="0">
              <x14:cfvo type="autoMin"/>
              <x14:cfvo type="autoMax"/>
              <x14:borderColor rgb="FFFF555A"/>
              <x14:negativeFillColor rgb="FFFF0000"/>
              <x14:negativeBorderColor rgb="FFFF0000"/>
              <x14:axisColor rgb="FF000000"/>
            </x14:dataBar>
          </x14:cfRule>
          <xm:sqref>C12:C26</xm:sqref>
        </x14:conditionalFormatting>
        <x14:conditionalFormatting xmlns:xm="http://schemas.microsoft.com/office/excel/2006/main">
          <x14:cfRule type="dataBar" id="{E0665F4C-AC11-4A4F-8B76-08130B1694FC}">
            <x14:dataBar minLength="0" maxLength="100" border="1" negativeBarBorderColorSameAsPositive="0">
              <x14:cfvo type="autoMin"/>
              <x14:cfvo type="autoMax"/>
              <x14:borderColor rgb="FFFF555A"/>
              <x14:negativeFillColor rgb="FFFF0000"/>
              <x14:negativeBorderColor rgb="FFFF0000"/>
              <x14:axisColor rgb="FF000000"/>
            </x14:dataBar>
          </x14:cfRule>
          <xm:sqref>C33:C39</xm:sqref>
        </x14:conditionalFormatting>
        <x14:conditionalFormatting xmlns:xm="http://schemas.microsoft.com/office/excel/2006/main">
          <x14:cfRule type="dataBar" id="{32A1A6E4-F295-48CD-8A82-BB03FB7FD056}">
            <x14:dataBar minLength="0" maxLength="100" border="1" negativeBarBorderColorSameAsPositive="0">
              <x14:cfvo type="autoMin"/>
              <x14:cfvo type="autoMax"/>
              <x14:borderColor rgb="FFFF555A"/>
              <x14:negativeFillColor rgb="FFFF0000"/>
              <x14:negativeBorderColor rgb="FFFF0000"/>
              <x14:axisColor rgb="FF000000"/>
            </x14:dataBar>
          </x14:cfRule>
          <xm:sqref>C46:C53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420"/>
  <sheetViews>
    <sheetView topLeftCell="B1" workbookViewId="0">
      <selection activeCell="E4" sqref="E4"/>
    </sheetView>
  </sheetViews>
  <sheetFormatPr baseColWidth="10" defaultColWidth="9.1640625" defaultRowHeight="15"/>
  <cols>
    <col min="1" max="1" width="15.6640625" style="76" hidden="1" customWidth="1"/>
    <col min="2" max="2" width="42.83203125" style="76" customWidth="1"/>
    <col min="3" max="3" width="28.33203125" style="76" customWidth="1"/>
    <col min="4" max="4" width="5.33203125" style="76" bestFit="1" customWidth="1"/>
    <col min="5" max="5" width="42.33203125" style="76" customWidth="1"/>
    <col min="6" max="6" width="5" style="76" bestFit="1" customWidth="1"/>
    <col min="7" max="7" width="4.1640625" style="76" bestFit="1" customWidth="1"/>
    <col min="8" max="8" width="9.1640625" style="76" hidden="1" customWidth="1"/>
    <col min="9" max="9" width="23.1640625" style="76" hidden="1" customWidth="1"/>
    <col min="10" max="13" width="9.1640625" style="76"/>
    <col min="14" max="14" width="8.6640625" style="76" customWidth="1"/>
    <col min="15" max="15" width="9.1640625" style="76" hidden="1" customWidth="1"/>
    <col min="16" max="16384" width="9.1640625" style="76"/>
  </cols>
  <sheetData>
    <row r="1" spans="1:15">
      <c r="B1" s="248" t="s">
        <v>817</v>
      </c>
      <c r="C1" s="248"/>
      <c r="D1" s="180"/>
      <c r="E1" s="180"/>
      <c r="F1" s="180"/>
      <c r="G1" s="180"/>
      <c r="O1" s="76">
        <f>IF(E11&lt;E210,0,1)</f>
        <v>0</v>
      </c>
    </row>
    <row r="2" spans="1:15" ht="31">
      <c r="B2" s="59" t="s">
        <v>1399</v>
      </c>
      <c r="C2" s="59"/>
    </row>
    <row r="3" spans="1:15">
      <c r="B3" s="249"/>
      <c r="C3" s="249"/>
    </row>
    <row r="4" spans="1:15" ht="16">
      <c r="B4" s="263" t="s">
        <v>808</v>
      </c>
      <c r="C4" s="261"/>
      <c r="D4" s="6"/>
      <c r="E4" s="217" t="s">
        <v>216</v>
      </c>
    </row>
    <row r="6" spans="1:15" ht="31">
      <c r="B6" s="59" t="str">
        <f>E4</f>
        <v>Education</v>
      </c>
      <c r="C6" s="48"/>
      <c r="D6" s="48"/>
      <c r="E6" s="48"/>
      <c r="F6" s="48"/>
      <c r="G6" s="48"/>
    </row>
    <row r="7" spans="1:15">
      <c r="B7" s="184" t="str">
        <f>"Indicator: "&amp;VLOOKUP(E4,DataSources,2,FALSE)</f>
        <v>Indicator: Average years of education</v>
      </c>
      <c r="C7" s="48"/>
      <c r="D7" s="48"/>
      <c r="E7" s="48"/>
      <c r="F7" s="48"/>
      <c r="G7" s="48"/>
    </row>
    <row r="8" spans="1:15">
      <c r="B8" s="184" t="str">
        <f>"Source: "&amp;VLOOKUP(E4,DataSources,3,FALSE)</f>
        <v>Source: United Nations Development Programme - Human Development Report</v>
      </c>
      <c r="C8" s="48"/>
      <c r="D8" s="48"/>
      <c r="E8" s="48"/>
      <c r="F8" s="48"/>
      <c r="G8" s="48"/>
    </row>
    <row r="9" spans="1:15">
      <c r="B9" s="184" t="str">
        <f>"Website: "&amp;VLOOKUP(E4,DataSources,4,FALSE)</f>
        <v>Website: http://hdr.undp.org/en/statistics/data/</v>
      </c>
      <c r="C9" s="48"/>
      <c r="D9" s="48"/>
      <c r="E9" s="48"/>
      <c r="F9" s="48"/>
      <c r="G9" s="48"/>
    </row>
    <row r="10" spans="1:15">
      <c r="B10" s="250" t="s">
        <v>0</v>
      </c>
      <c r="C10" s="251" t="s">
        <v>1306</v>
      </c>
      <c r="D10" s="250" t="s">
        <v>3</v>
      </c>
      <c r="E10" s="250" t="str">
        <f>VLOOKUP(B216&amp;", "&amp;$E$4,Data,7,FALSE)</f>
        <v>Average years of education</v>
      </c>
      <c r="F10" s="250" t="s">
        <v>1</v>
      </c>
      <c r="G10" s="250" t="s">
        <v>4</v>
      </c>
    </row>
    <row r="11" spans="1:15" ht="16">
      <c r="A11" s="76">
        <v>1</v>
      </c>
      <c r="B11" s="76" t="str">
        <f t="shared" ref="B11:B42" si="0">VLOOKUP(A11,SectorData,2,FALSE)</f>
        <v>Burkina Faso</v>
      </c>
      <c r="C11" s="252">
        <f>IF($O$1=1,((E11-(MIN(E$11:E$210)))/(MAX(E$11:E$210)-MIN(E$11:E$210))),((MAX(E$11:E$210)-E11)/(MAX(E$11:E$210)-MIN(E$11:E$210))))</f>
        <v>1</v>
      </c>
      <c r="D11" s="92">
        <f t="shared" ref="D11:D42" si="1">VLOOKUP(A11,SectorData,4,FALSE)</f>
        <v>1</v>
      </c>
      <c r="E11" s="92">
        <f t="shared" ref="E11:E42" si="2">VLOOKUP(A11,SectorData,5,FALSE)</f>
        <v>1</v>
      </c>
      <c r="F11" s="92">
        <f t="shared" ref="F11:F42" si="3">VLOOKUP(A11,SectorData,6,FALSE)</f>
        <v>2010</v>
      </c>
      <c r="G11" s="92" t="str">
        <f t="shared" ref="G11:G42" si="4">VLOOKUP(A11,SectorData,7,FALSE)</f>
        <v>m</v>
      </c>
    </row>
    <row r="12" spans="1:15" ht="16">
      <c r="A12" s="76">
        <v>2</v>
      </c>
      <c r="B12" s="76" t="str">
        <f t="shared" si="0"/>
        <v>Mozambique</v>
      </c>
      <c r="C12" s="253">
        <f t="shared" ref="C12:C75" si="5">IF($O$1=1,((E12-(MIN(E$11:E$210)))/(MAX(E$11:E$210)-MIN(E$11:E$210))),((MAX(E$11:E$210)-E12)/(MAX(E$11:E$210)-MIN(E$11:E$210))))</f>
        <v>1</v>
      </c>
      <c r="D12" s="92">
        <f t="shared" si="1"/>
        <v>1</v>
      </c>
      <c r="E12" s="92">
        <f t="shared" si="2"/>
        <v>1</v>
      </c>
      <c r="F12" s="92">
        <f t="shared" si="3"/>
        <v>2010</v>
      </c>
      <c r="G12" s="92" t="str">
        <f t="shared" si="4"/>
        <v>m</v>
      </c>
    </row>
    <row r="13" spans="1:15" ht="16">
      <c r="A13" s="76">
        <v>3</v>
      </c>
      <c r="B13" s="76" t="str">
        <f t="shared" si="0"/>
        <v>Niger</v>
      </c>
      <c r="C13" s="253">
        <f t="shared" si="5"/>
        <v>1</v>
      </c>
      <c r="D13" s="92">
        <f t="shared" si="1"/>
        <v>1</v>
      </c>
      <c r="E13" s="92">
        <f t="shared" si="2"/>
        <v>1</v>
      </c>
      <c r="F13" s="92">
        <f t="shared" si="3"/>
        <v>2010</v>
      </c>
      <c r="G13" s="92" t="str">
        <f t="shared" si="4"/>
        <v>m</v>
      </c>
    </row>
    <row r="14" spans="1:15" ht="16">
      <c r="A14" s="76">
        <v>4</v>
      </c>
      <c r="B14" s="76" t="str">
        <f t="shared" si="0"/>
        <v>Bhutan</v>
      </c>
      <c r="C14" s="253">
        <f t="shared" si="5"/>
        <v>0.91666666666666663</v>
      </c>
      <c r="D14" s="92">
        <f t="shared" si="1"/>
        <v>4</v>
      </c>
      <c r="E14" s="92">
        <f t="shared" si="2"/>
        <v>2</v>
      </c>
      <c r="F14" s="92">
        <f t="shared" si="3"/>
        <v>2010</v>
      </c>
      <c r="G14" s="92" t="str">
        <f t="shared" si="4"/>
        <v>m</v>
      </c>
    </row>
    <row r="15" spans="1:15" ht="16">
      <c r="A15" s="76">
        <v>5</v>
      </c>
      <c r="B15" s="76" t="str">
        <f t="shared" si="0"/>
        <v>Chad</v>
      </c>
      <c r="C15" s="253">
        <f t="shared" si="5"/>
        <v>0.91666666666666663</v>
      </c>
      <c r="D15" s="92">
        <f t="shared" si="1"/>
        <v>4</v>
      </c>
      <c r="E15" s="92">
        <f t="shared" si="2"/>
        <v>2</v>
      </c>
      <c r="F15" s="92">
        <f t="shared" si="3"/>
        <v>2010</v>
      </c>
      <c r="G15" s="92" t="str">
        <f t="shared" si="4"/>
        <v>m</v>
      </c>
    </row>
    <row r="16" spans="1:15" ht="16">
      <c r="A16" s="76">
        <v>6</v>
      </c>
      <c r="B16" s="76" t="str">
        <f t="shared" si="0"/>
        <v>Ethiopia</v>
      </c>
      <c r="C16" s="253">
        <f t="shared" si="5"/>
        <v>0.91666666666666663</v>
      </c>
      <c r="D16" s="92">
        <f t="shared" si="1"/>
        <v>4</v>
      </c>
      <c r="E16" s="92">
        <f t="shared" si="2"/>
        <v>2</v>
      </c>
      <c r="F16" s="92">
        <f t="shared" si="3"/>
        <v>2010</v>
      </c>
      <c r="G16" s="92" t="str">
        <f t="shared" si="4"/>
        <v>m</v>
      </c>
    </row>
    <row r="17" spans="1:7" ht="16">
      <c r="A17" s="76">
        <v>7</v>
      </c>
      <c r="B17" s="76" t="str">
        <f t="shared" si="0"/>
        <v>Guinea</v>
      </c>
      <c r="C17" s="253">
        <f t="shared" si="5"/>
        <v>0.91666666666666663</v>
      </c>
      <c r="D17" s="92">
        <f t="shared" si="1"/>
        <v>4</v>
      </c>
      <c r="E17" s="92">
        <f t="shared" si="2"/>
        <v>2</v>
      </c>
      <c r="F17" s="92">
        <f t="shared" si="3"/>
        <v>2010</v>
      </c>
      <c r="G17" s="92" t="str">
        <f t="shared" si="4"/>
        <v>m</v>
      </c>
    </row>
    <row r="18" spans="1:7" ht="16">
      <c r="A18" s="76">
        <v>8</v>
      </c>
      <c r="B18" s="76" t="str">
        <f t="shared" si="0"/>
        <v>Guinea-Bissau</v>
      </c>
      <c r="C18" s="253">
        <f t="shared" si="5"/>
        <v>0.91666666666666663</v>
      </c>
      <c r="D18" s="92">
        <f t="shared" si="1"/>
        <v>4</v>
      </c>
      <c r="E18" s="92">
        <f t="shared" si="2"/>
        <v>2</v>
      </c>
      <c r="F18" s="92">
        <f t="shared" si="3"/>
        <v>2010</v>
      </c>
      <c r="G18" s="92" t="str">
        <f t="shared" si="4"/>
        <v>m</v>
      </c>
    </row>
    <row r="19" spans="1:7" ht="16">
      <c r="A19" s="76">
        <v>9</v>
      </c>
      <c r="B19" s="76" t="str">
        <f t="shared" si="0"/>
        <v>Mali</v>
      </c>
      <c r="C19" s="253">
        <f t="shared" si="5"/>
        <v>0.91666666666666663</v>
      </c>
      <c r="D19" s="92">
        <f t="shared" si="1"/>
        <v>4</v>
      </c>
      <c r="E19" s="92">
        <f t="shared" si="2"/>
        <v>2</v>
      </c>
      <c r="F19" s="92">
        <f t="shared" si="3"/>
        <v>2010</v>
      </c>
      <c r="G19" s="92" t="str">
        <f t="shared" si="4"/>
        <v>m</v>
      </c>
    </row>
    <row r="20" spans="1:7" ht="16">
      <c r="A20" s="76">
        <v>10</v>
      </c>
      <c r="B20" s="76" t="str">
        <f t="shared" si="0"/>
        <v>Somalia</v>
      </c>
      <c r="C20" s="253">
        <f t="shared" si="5"/>
        <v>0.91666666666666663</v>
      </c>
      <c r="D20" s="92">
        <f t="shared" si="1"/>
        <v>4</v>
      </c>
      <c r="E20" s="92">
        <f t="shared" si="2"/>
        <v>2</v>
      </c>
      <c r="F20" s="92">
        <f t="shared" si="3"/>
        <v>2010</v>
      </c>
      <c r="G20" s="92" t="str">
        <f t="shared" si="4"/>
        <v>i</v>
      </c>
    </row>
    <row r="21" spans="1:7" ht="16">
      <c r="A21" s="76">
        <v>11</v>
      </c>
      <c r="B21" s="76" t="str">
        <f t="shared" si="0"/>
        <v>Yemen</v>
      </c>
      <c r="C21" s="253">
        <f t="shared" si="5"/>
        <v>0.91666666666666663</v>
      </c>
      <c r="D21" s="92">
        <f t="shared" si="1"/>
        <v>4</v>
      </c>
      <c r="E21" s="92">
        <f t="shared" si="2"/>
        <v>2</v>
      </c>
      <c r="F21" s="92">
        <f t="shared" si="3"/>
        <v>2010</v>
      </c>
      <c r="G21" s="92" t="str">
        <f t="shared" si="4"/>
        <v>m</v>
      </c>
    </row>
    <row r="22" spans="1:7" ht="16">
      <c r="A22" s="76">
        <v>12</v>
      </c>
      <c r="B22" s="76" t="str">
        <f t="shared" si="0"/>
        <v>Afghanistan</v>
      </c>
      <c r="C22" s="253">
        <f t="shared" si="5"/>
        <v>0.83333333333333337</v>
      </c>
      <c r="D22" s="92">
        <f t="shared" si="1"/>
        <v>12</v>
      </c>
      <c r="E22" s="92">
        <f t="shared" si="2"/>
        <v>3</v>
      </c>
      <c r="F22" s="92">
        <f t="shared" si="3"/>
        <v>2010</v>
      </c>
      <c r="G22" s="92" t="str">
        <f t="shared" si="4"/>
        <v>m</v>
      </c>
    </row>
    <row r="23" spans="1:7" ht="16">
      <c r="A23" s="76">
        <v>13</v>
      </c>
      <c r="B23" s="76" t="str">
        <f t="shared" si="0"/>
        <v>Benin</v>
      </c>
      <c r="C23" s="253">
        <f t="shared" si="5"/>
        <v>0.83333333333333337</v>
      </c>
      <c r="D23" s="92">
        <f t="shared" si="1"/>
        <v>12</v>
      </c>
      <c r="E23" s="92">
        <f t="shared" si="2"/>
        <v>3</v>
      </c>
      <c r="F23" s="92">
        <f t="shared" si="3"/>
        <v>2010</v>
      </c>
      <c r="G23" s="92" t="str">
        <f t="shared" si="4"/>
        <v>m</v>
      </c>
    </row>
    <row r="24" spans="1:7" ht="16">
      <c r="A24" s="76">
        <v>14</v>
      </c>
      <c r="B24" s="76" t="str">
        <f t="shared" si="0"/>
        <v>Burundi</v>
      </c>
      <c r="C24" s="253">
        <f t="shared" si="5"/>
        <v>0.83333333333333337</v>
      </c>
      <c r="D24" s="92">
        <f t="shared" si="1"/>
        <v>12</v>
      </c>
      <c r="E24" s="92">
        <f t="shared" si="2"/>
        <v>3</v>
      </c>
      <c r="F24" s="92">
        <f t="shared" si="3"/>
        <v>2010</v>
      </c>
      <c r="G24" s="92" t="str">
        <f t="shared" si="4"/>
        <v>m</v>
      </c>
    </row>
    <row r="25" spans="1:7" ht="16">
      <c r="A25" s="76">
        <v>15</v>
      </c>
      <c r="B25" s="76" t="str">
        <f t="shared" si="0"/>
        <v>Comoros</v>
      </c>
      <c r="C25" s="253">
        <f t="shared" si="5"/>
        <v>0.83333333333333337</v>
      </c>
      <c r="D25" s="92">
        <f t="shared" si="1"/>
        <v>12</v>
      </c>
      <c r="E25" s="92">
        <f t="shared" si="2"/>
        <v>3</v>
      </c>
      <c r="F25" s="92">
        <f t="shared" si="3"/>
        <v>2010</v>
      </c>
      <c r="G25" s="92" t="str">
        <f t="shared" si="4"/>
        <v>m</v>
      </c>
    </row>
    <row r="26" spans="1:7" ht="16">
      <c r="A26" s="76">
        <v>16</v>
      </c>
      <c r="B26" s="76" t="str">
        <f t="shared" si="0"/>
        <v>Democratic Republic of the Congo</v>
      </c>
      <c r="C26" s="253">
        <f t="shared" si="5"/>
        <v>0.83333333333333337</v>
      </c>
      <c r="D26" s="92">
        <f t="shared" si="1"/>
        <v>12</v>
      </c>
      <c r="E26" s="92">
        <f t="shared" si="2"/>
        <v>3</v>
      </c>
      <c r="F26" s="92">
        <f t="shared" si="3"/>
        <v>2010</v>
      </c>
      <c r="G26" s="92" t="str">
        <f t="shared" si="4"/>
        <v>m</v>
      </c>
    </row>
    <row r="27" spans="1:7" ht="16">
      <c r="A27" s="76">
        <v>17</v>
      </c>
      <c r="B27" s="76" t="str">
        <f t="shared" si="0"/>
        <v>Eritrea</v>
      </c>
      <c r="C27" s="253">
        <f t="shared" si="5"/>
        <v>0.83333333333333337</v>
      </c>
      <c r="D27" s="92">
        <f t="shared" si="1"/>
        <v>12</v>
      </c>
      <c r="E27" s="92">
        <f t="shared" si="2"/>
        <v>3</v>
      </c>
      <c r="F27" s="92">
        <f t="shared" si="3"/>
        <v>2010</v>
      </c>
      <c r="G27" s="92" t="str">
        <f t="shared" si="4"/>
        <v>m</v>
      </c>
    </row>
    <row r="28" spans="1:7" ht="16">
      <c r="A28" s="76">
        <v>18</v>
      </c>
      <c r="B28" s="76" t="str">
        <f t="shared" si="0"/>
        <v>Gambia</v>
      </c>
      <c r="C28" s="253">
        <f t="shared" si="5"/>
        <v>0.83333333333333337</v>
      </c>
      <c r="D28" s="92">
        <f t="shared" si="1"/>
        <v>12</v>
      </c>
      <c r="E28" s="92">
        <f t="shared" si="2"/>
        <v>3</v>
      </c>
      <c r="F28" s="92">
        <f t="shared" si="3"/>
        <v>2010</v>
      </c>
      <c r="G28" s="92" t="str">
        <f t="shared" si="4"/>
        <v>m</v>
      </c>
    </row>
    <row r="29" spans="1:7" ht="16">
      <c r="A29" s="76">
        <v>19</v>
      </c>
      <c r="B29" s="76" t="str">
        <f t="shared" si="0"/>
        <v>Nepal</v>
      </c>
      <c r="C29" s="253">
        <f t="shared" si="5"/>
        <v>0.83333333333333337</v>
      </c>
      <c r="D29" s="92">
        <f t="shared" si="1"/>
        <v>12</v>
      </c>
      <c r="E29" s="92">
        <f t="shared" si="2"/>
        <v>3</v>
      </c>
      <c r="F29" s="92">
        <f t="shared" si="3"/>
        <v>2010</v>
      </c>
      <c r="G29" s="92" t="str">
        <f t="shared" si="4"/>
        <v>m</v>
      </c>
    </row>
    <row r="30" spans="1:7" ht="16">
      <c r="A30" s="76">
        <v>20</v>
      </c>
      <c r="B30" s="76" t="str">
        <f t="shared" si="0"/>
        <v>Rwanda</v>
      </c>
      <c r="C30" s="253">
        <f t="shared" si="5"/>
        <v>0.83333333333333337</v>
      </c>
      <c r="D30" s="92">
        <f t="shared" si="1"/>
        <v>12</v>
      </c>
      <c r="E30" s="92">
        <f t="shared" si="2"/>
        <v>3</v>
      </c>
      <c r="F30" s="92">
        <f t="shared" si="3"/>
        <v>2010</v>
      </c>
      <c r="G30" s="92" t="str">
        <f t="shared" si="4"/>
        <v>m</v>
      </c>
    </row>
    <row r="31" spans="1:7" ht="16">
      <c r="A31" s="76">
        <v>21</v>
      </c>
      <c r="B31" s="76" t="str">
        <f t="shared" si="0"/>
        <v>Sierra Leone</v>
      </c>
      <c r="C31" s="253">
        <f t="shared" si="5"/>
        <v>0.83333333333333337</v>
      </c>
      <c r="D31" s="92">
        <f t="shared" si="1"/>
        <v>12</v>
      </c>
      <c r="E31" s="92">
        <f t="shared" si="2"/>
        <v>3</v>
      </c>
      <c r="F31" s="92">
        <f t="shared" si="3"/>
        <v>2010</v>
      </c>
      <c r="G31" s="92" t="str">
        <f t="shared" si="4"/>
        <v>m</v>
      </c>
    </row>
    <row r="32" spans="1:7" ht="16">
      <c r="A32" s="76">
        <v>22</v>
      </c>
      <c r="B32" s="76" t="str">
        <f t="shared" si="0"/>
        <v>Sudan</v>
      </c>
      <c r="C32" s="253">
        <f t="shared" si="5"/>
        <v>0.83333333333333337</v>
      </c>
      <c r="D32" s="92">
        <f t="shared" si="1"/>
        <v>12</v>
      </c>
      <c r="E32" s="92">
        <f t="shared" si="2"/>
        <v>3</v>
      </c>
      <c r="F32" s="92">
        <f t="shared" si="3"/>
        <v>2010</v>
      </c>
      <c r="G32" s="92" t="str">
        <f t="shared" si="4"/>
        <v>m</v>
      </c>
    </row>
    <row r="33" spans="1:7" ht="16">
      <c r="A33" s="76">
        <v>23</v>
      </c>
      <c r="B33" s="76" t="str">
        <f t="shared" si="0"/>
        <v>Cape Verde</v>
      </c>
      <c r="C33" s="253">
        <f t="shared" si="5"/>
        <v>0.75</v>
      </c>
      <c r="D33" s="92">
        <f t="shared" si="1"/>
        <v>23</v>
      </c>
      <c r="E33" s="92">
        <f t="shared" si="2"/>
        <v>4</v>
      </c>
      <c r="F33" s="92">
        <f t="shared" si="3"/>
        <v>2010</v>
      </c>
      <c r="G33" s="92" t="str">
        <f t="shared" si="4"/>
        <v>m</v>
      </c>
    </row>
    <row r="34" spans="1:7" ht="16">
      <c r="A34" s="76">
        <v>24</v>
      </c>
      <c r="B34" s="76" t="str">
        <f t="shared" si="0"/>
        <v>Central African Republic</v>
      </c>
      <c r="C34" s="253">
        <f t="shared" si="5"/>
        <v>0.75</v>
      </c>
      <c r="D34" s="92">
        <f t="shared" si="1"/>
        <v>23</v>
      </c>
      <c r="E34" s="92">
        <f t="shared" si="2"/>
        <v>4</v>
      </c>
      <c r="F34" s="92">
        <f t="shared" si="3"/>
        <v>2010</v>
      </c>
      <c r="G34" s="92" t="str">
        <f t="shared" si="4"/>
        <v>m</v>
      </c>
    </row>
    <row r="35" spans="1:7" ht="16">
      <c r="A35" s="76">
        <v>25</v>
      </c>
      <c r="B35" s="76" t="str">
        <f t="shared" si="0"/>
        <v>Cote d'Ivoire</v>
      </c>
      <c r="C35" s="253">
        <f t="shared" si="5"/>
        <v>0.75</v>
      </c>
      <c r="D35" s="92">
        <f t="shared" si="1"/>
        <v>23</v>
      </c>
      <c r="E35" s="92">
        <f t="shared" si="2"/>
        <v>4</v>
      </c>
      <c r="F35" s="92">
        <f t="shared" si="3"/>
        <v>2010</v>
      </c>
      <c r="G35" s="92" t="str">
        <f t="shared" si="4"/>
        <v>m</v>
      </c>
    </row>
    <row r="36" spans="1:7" ht="16">
      <c r="A36" s="76">
        <v>26</v>
      </c>
      <c r="B36" s="76" t="str">
        <f t="shared" si="0"/>
        <v>Democratic People's Republic of Korea</v>
      </c>
      <c r="C36" s="253">
        <f t="shared" si="5"/>
        <v>0.75</v>
      </c>
      <c r="D36" s="92">
        <f t="shared" si="1"/>
        <v>23</v>
      </c>
      <c r="E36" s="92">
        <f t="shared" si="2"/>
        <v>4</v>
      </c>
      <c r="F36" s="92">
        <f t="shared" si="3"/>
        <v>2010</v>
      </c>
      <c r="G36" s="92" t="str">
        <f t="shared" si="4"/>
        <v>i</v>
      </c>
    </row>
    <row r="37" spans="1:7" ht="16">
      <c r="A37" s="76">
        <v>27</v>
      </c>
      <c r="B37" s="76" t="str">
        <f t="shared" si="0"/>
        <v>Djibouti</v>
      </c>
      <c r="C37" s="253">
        <f t="shared" si="5"/>
        <v>0.75</v>
      </c>
      <c r="D37" s="92">
        <f t="shared" si="1"/>
        <v>23</v>
      </c>
      <c r="E37" s="92">
        <f t="shared" si="2"/>
        <v>4</v>
      </c>
      <c r="F37" s="92">
        <f t="shared" si="3"/>
        <v>2010</v>
      </c>
      <c r="G37" s="92" t="str">
        <f t="shared" si="4"/>
        <v>m</v>
      </c>
    </row>
    <row r="38" spans="1:7" ht="16">
      <c r="A38" s="76">
        <v>28</v>
      </c>
      <c r="B38" s="76" t="str">
        <f t="shared" si="0"/>
        <v>Guatemala</v>
      </c>
      <c r="C38" s="253">
        <f t="shared" si="5"/>
        <v>0.75</v>
      </c>
      <c r="D38" s="92">
        <f t="shared" si="1"/>
        <v>23</v>
      </c>
      <c r="E38" s="92">
        <f t="shared" si="2"/>
        <v>4</v>
      </c>
      <c r="F38" s="92">
        <f t="shared" si="3"/>
        <v>2010</v>
      </c>
      <c r="G38" s="92" t="str">
        <f t="shared" si="4"/>
        <v>m</v>
      </c>
    </row>
    <row r="39" spans="1:7" ht="16">
      <c r="A39" s="76">
        <v>29</v>
      </c>
      <c r="B39" s="76" t="str">
        <f t="shared" si="0"/>
        <v>India</v>
      </c>
      <c r="C39" s="253">
        <f t="shared" si="5"/>
        <v>0.75</v>
      </c>
      <c r="D39" s="92">
        <f t="shared" si="1"/>
        <v>23</v>
      </c>
      <c r="E39" s="92">
        <f t="shared" si="2"/>
        <v>4</v>
      </c>
      <c r="F39" s="92">
        <f t="shared" si="3"/>
        <v>2010</v>
      </c>
      <c r="G39" s="92" t="str">
        <f t="shared" si="4"/>
        <v>m</v>
      </c>
    </row>
    <row r="40" spans="1:7" ht="16">
      <c r="A40" s="76">
        <v>30</v>
      </c>
      <c r="B40" s="76" t="str">
        <f t="shared" si="0"/>
        <v>Liberia</v>
      </c>
      <c r="C40" s="253">
        <f t="shared" si="5"/>
        <v>0.75</v>
      </c>
      <c r="D40" s="92">
        <f t="shared" si="1"/>
        <v>23</v>
      </c>
      <c r="E40" s="92">
        <f t="shared" si="2"/>
        <v>4</v>
      </c>
      <c r="F40" s="92">
        <f t="shared" si="3"/>
        <v>2010</v>
      </c>
      <c r="G40" s="92" t="str">
        <f t="shared" si="4"/>
        <v>m</v>
      </c>
    </row>
    <row r="41" spans="1:7" ht="16">
      <c r="A41" s="76">
        <v>31</v>
      </c>
      <c r="B41" s="76" t="str">
        <f t="shared" si="0"/>
        <v>Malawi</v>
      </c>
      <c r="C41" s="253">
        <f t="shared" si="5"/>
        <v>0.75</v>
      </c>
      <c r="D41" s="92">
        <f t="shared" si="1"/>
        <v>23</v>
      </c>
      <c r="E41" s="92">
        <f t="shared" si="2"/>
        <v>4</v>
      </c>
      <c r="F41" s="92">
        <f t="shared" si="3"/>
        <v>2010</v>
      </c>
      <c r="G41" s="92" t="str">
        <f t="shared" si="4"/>
        <v>m</v>
      </c>
    </row>
    <row r="42" spans="1:7" ht="16">
      <c r="A42" s="76">
        <v>32</v>
      </c>
      <c r="B42" s="76" t="str">
        <f t="shared" si="0"/>
        <v>Mauritania</v>
      </c>
      <c r="C42" s="253">
        <f t="shared" si="5"/>
        <v>0.75</v>
      </c>
      <c r="D42" s="92">
        <f t="shared" si="1"/>
        <v>23</v>
      </c>
      <c r="E42" s="92">
        <f t="shared" si="2"/>
        <v>4</v>
      </c>
      <c r="F42" s="92">
        <f t="shared" si="3"/>
        <v>2010</v>
      </c>
      <c r="G42" s="92" t="str">
        <f t="shared" si="4"/>
        <v>m</v>
      </c>
    </row>
    <row r="43" spans="1:7" ht="16">
      <c r="A43" s="76">
        <v>33</v>
      </c>
      <c r="B43" s="76" t="str">
        <f t="shared" ref="B43:B74" si="6">VLOOKUP(A43,SectorData,2,FALSE)</f>
        <v>Morocco</v>
      </c>
      <c r="C43" s="253">
        <f t="shared" si="5"/>
        <v>0.75</v>
      </c>
      <c r="D43" s="92">
        <f t="shared" ref="D43:D74" si="7">VLOOKUP(A43,SectorData,4,FALSE)</f>
        <v>23</v>
      </c>
      <c r="E43" s="92">
        <f t="shared" ref="E43:E74" si="8">VLOOKUP(A43,SectorData,5,FALSE)</f>
        <v>4</v>
      </c>
      <c r="F43" s="92">
        <f t="shared" ref="F43:F74" si="9">VLOOKUP(A43,SectorData,6,FALSE)</f>
        <v>2010</v>
      </c>
      <c r="G43" s="92" t="str">
        <f t="shared" ref="G43:G74" si="10">VLOOKUP(A43,SectorData,7,FALSE)</f>
        <v>m</v>
      </c>
    </row>
    <row r="44" spans="1:7" ht="16">
      <c r="A44" s="76">
        <v>34</v>
      </c>
      <c r="B44" s="76" t="str">
        <f t="shared" si="6"/>
        <v>Myanmar</v>
      </c>
      <c r="C44" s="253">
        <f t="shared" si="5"/>
        <v>0.75</v>
      </c>
      <c r="D44" s="92">
        <f t="shared" si="7"/>
        <v>23</v>
      </c>
      <c r="E44" s="92">
        <f t="shared" si="8"/>
        <v>4</v>
      </c>
      <c r="F44" s="92">
        <f t="shared" si="9"/>
        <v>2010</v>
      </c>
      <c r="G44" s="92" t="str">
        <f t="shared" si="10"/>
        <v>m</v>
      </c>
    </row>
    <row r="45" spans="1:7" ht="16">
      <c r="A45" s="76">
        <v>35</v>
      </c>
      <c r="B45" s="76" t="str">
        <f t="shared" si="6"/>
        <v>Papua New Guinea</v>
      </c>
      <c r="C45" s="253">
        <f t="shared" si="5"/>
        <v>0.75</v>
      </c>
      <c r="D45" s="92">
        <f t="shared" si="7"/>
        <v>23</v>
      </c>
      <c r="E45" s="92">
        <f t="shared" si="8"/>
        <v>4</v>
      </c>
      <c r="F45" s="92">
        <f t="shared" si="9"/>
        <v>2010</v>
      </c>
      <c r="G45" s="92" t="str">
        <f t="shared" si="10"/>
        <v>m</v>
      </c>
    </row>
    <row r="46" spans="1:7" ht="16">
      <c r="A46" s="76">
        <v>36</v>
      </c>
      <c r="B46" s="76" t="str">
        <f t="shared" si="6"/>
        <v>Senegal</v>
      </c>
      <c r="C46" s="253">
        <f t="shared" si="5"/>
        <v>0.75</v>
      </c>
      <c r="D46" s="92">
        <f t="shared" si="7"/>
        <v>23</v>
      </c>
      <c r="E46" s="92">
        <f t="shared" si="8"/>
        <v>4</v>
      </c>
      <c r="F46" s="92">
        <f t="shared" si="9"/>
        <v>2010</v>
      </c>
      <c r="G46" s="92" t="str">
        <f t="shared" si="10"/>
        <v>m</v>
      </c>
    </row>
    <row r="47" spans="1:7" ht="16">
      <c r="A47" s="76">
        <v>37</v>
      </c>
      <c r="B47" s="76" t="str">
        <f t="shared" si="6"/>
        <v>Solomon Islands</v>
      </c>
      <c r="C47" s="253">
        <f t="shared" si="5"/>
        <v>0.75</v>
      </c>
      <c r="D47" s="92">
        <f t="shared" si="7"/>
        <v>23</v>
      </c>
      <c r="E47" s="92">
        <f t="shared" si="8"/>
        <v>4</v>
      </c>
      <c r="F47" s="92">
        <f t="shared" si="9"/>
        <v>2010</v>
      </c>
      <c r="G47" s="92" t="str">
        <f t="shared" si="10"/>
        <v>m</v>
      </c>
    </row>
    <row r="48" spans="1:7" ht="16">
      <c r="A48" s="76">
        <v>38</v>
      </c>
      <c r="B48" s="76" t="str">
        <f t="shared" si="6"/>
        <v>Timor-Leste</v>
      </c>
      <c r="C48" s="253">
        <f t="shared" si="5"/>
        <v>0.75</v>
      </c>
      <c r="D48" s="92">
        <f t="shared" si="7"/>
        <v>23</v>
      </c>
      <c r="E48" s="92">
        <f t="shared" si="8"/>
        <v>4</v>
      </c>
      <c r="F48" s="92">
        <f t="shared" si="9"/>
        <v>2010</v>
      </c>
      <c r="G48" s="92" t="str">
        <f t="shared" si="10"/>
        <v>m</v>
      </c>
    </row>
    <row r="49" spans="1:7" ht="16">
      <c r="A49" s="76">
        <v>39</v>
      </c>
      <c r="B49" s="76" t="str">
        <f t="shared" si="6"/>
        <v>Angola</v>
      </c>
      <c r="C49" s="253">
        <f t="shared" si="5"/>
        <v>0.66666666666666663</v>
      </c>
      <c r="D49" s="92">
        <f t="shared" si="7"/>
        <v>39</v>
      </c>
      <c r="E49" s="92">
        <f t="shared" si="8"/>
        <v>5</v>
      </c>
      <c r="F49" s="92">
        <f t="shared" si="9"/>
        <v>2010</v>
      </c>
      <c r="G49" s="92" t="str">
        <f t="shared" si="10"/>
        <v>m</v>
      </c>
    </row>
    <row r="50" spans="1:7" ht="16">
      <c r="A50" s="76">
        <v>40</v>
      </c>
      <c r="B50" s="76" t="str">
        <f t="shared" si="6"/>
        <v>Bangladesh</v>
      </c>
      <c r="C50" s="253">
        <f t="shared" si="5"/>
        <v>0.66666666666666663</v>
      </c>
      <c r="D50" s="92">
        <f t="shared" si="7"/>
        <v>39</v>
      </c>
      <c r="E50" s="92">
        <f t="shared" si="8"/>
        <v>5</v>
      </c>
      <c r="F50" s="92">
        <f t="shared" si="9"/>
        <v>2010</v>
      </c>
      <c r="G50" s="92" t="str">
        <f t="shared" si="10"/>
        <v>m</v>
      </c>
    </row>
    <row r="51" spans="1:7" ht="16">
      <c r="A51" s="76">
        <v>41</v>
      </c>
      <c r="B51" s="76" t="str">
        <f t="shared" si="6"/>
        <v>Equatorial Guinea</v>
      </c>
      <c r="C51" s="253">
        <f t="shared" si="5"/>
        <v>0.66666666666666663</v>
      </c>
      <c r="D51" s="92">
        <f t="shared" si="7"/>
        <v>39</v>
      </c>
      <c r="E51" s="92">
        <f t="shared" si="8"/>
        <v>5</v>
      </c>
      <c r="F51" s="92">
        <f t="shared" si="9"/>
        <v>2010</v>
      </c>
      <c r="G51" s="92" t="str">
        <f t="shared" si="10"/>
        <v>m</v>
      </c>
    </row>
    <row r="52" spans="1:7" ht="16">
      <c r="A52" s="76">
        <v>42</v>
      </c>
      <c r="B52" s="76" t="str">
        <f t="shared" si="6"/>
        <v>Haiti</v>
      </c>
      <c r="C52" s="253">
        <f t="shared" si="5"/>
        <v>0.66666666666666663</v>
      </c>
      <c r="D52" s="92">
        <f t="shared" si="7"/>
        <v>39</v>
      </c>
      <c r="E52" s="92">
        <f t="shared" si="8"/>
        <v>5</v>
      </c>
      <c r="F52" s="92">
        <f t="shared" si="9"/>
        <v>2010</v>
      </c>
      <c r="G52" s="92" t="str">
        <f t="shared" si="10"/>
        <v>m</v>
      </c>
    </row>
    <row r="53" spans="1:7" ht="16">
      <c r="A53" s="76">
        <v>43</v>
      </c>
      <c r="B53" s="76" t="str">
        <f t="shared" si="6"/>
        <v>Lao People's Democratic Republic</v>
      </c>
      <c r="C53" s="253">
        <f t="shared" si="5"/>
        <v>0.66666666666666663</v>
      </c>
      <c r="D53" s="92">
        <f t="shared" si="7"/>
        <v>39</v>
      </c>
      <c r="E53" s="92">
        <f t="shared" si="8"/>
        <v>5</v>
      </c>
      <c r="F53" s="92">
        <f t="shared" si="9"/>
        <v>2010</v>
      </c>
      <c r="G53" s="92" t="str">
        <f t="shared" si="10"/>
        <v>m</v>
      </c>
    </row>
    <row r="54" spans="1:7" ht="16">
      <c r="A54" s="76">
        <v>44</v>
      </c>
      <c r="B54" s="76" t="str">
        <f t="shared" si="6"/>
        <v>Madagascar</v>
      </c>
      <c r="C54" s="253">
        <f t="shared" si="5"/>
        <v>0.66666666666666663</v>
      </c>
      <c r="D54" s="92">
        <f t="shared" si="7"/>
        <v>39</v>
      </c>
      <c r="E54" s="92">
        <f t="shared" si="8"/>
        <v>5</v>
      </c>
      <c r="F54" s="92">
        <f t="shared" si="9"/>
        <v>2010</v>
      </c>
      <c r="G54" s="92" t="str">
        <f t="shared" si="10"/>
        <v>m</v>
      </c>
    </row>
    <row r="55" spans="1:7" ht="16">
      <c r="A55" s="76">
        <v>45</v>
      </c>
      <c r="B55" s="76" t="str">
        <f t="shared" si="6"/>
        <v>Nigeria</v>
      </c>
      <c r="C55" s="253">
        <f t="shared" si="5"/>
        <v>0.66666666666666663</v>
      </c>
      <c r="D55" s="92">
        <f t="shared" si="7"/>
        <v>39</v>
      </c>
      <c r="E55" s="92">
        <f t="shared" si="8"/>
        <v>5</v>
      </c>
      <c r="F55" s="92">
        <f t="shared" si="9"/>
        <v>2010</v>
      </c>
      <c r="G55" s="92" t="str">
        <f t="shared" si="10"/>
        <v>m</v>
      </c>
    </row>
    <row r="56" spans="1:7" ht="16">
      <c r="A56" s="76">
        <v>46</v>
      </c>
      <c r="B56" s="76" t="str">
        <f t="shared" si="6"/>
        <v>Pakistan</v>
      </c>
      <c r="C56" s="253">
        <f t="shared" si="5"/>
        <v>0.66666666666666663</v>
      </c>
      <c r="D56" s="92">
        <f t="shared" si="7"/>
        <v>39</v>
      </c>
      <c r="E56" s="92">
        <f t="shared" si="8"/>
        <v>5</v>
      </c>
      <c r="F56" s="92">
        <f t="shared" si="9"/>
        <v>2010</v>
      </c>
      <c r="G56" s="92" t="str">
        <f t="shared" si="10"/>
        <v>m</v>
      </c>
    </row>
    <row r="57" spans="1:7" ht="16">
      <c r="A57" s="76">
        <v>47</v>
      </c>
      <c r="B57" s="76" t="str">
        <f t="shared" si="6"/>
        <v>Sao Tome and Principe</v>
      </c>
      <c r="C57" s="253">
        <f t="shared" si="5"/>
        <v>0.66666666666666663</v>
      </c>
      <c r="D57" s="92">
        <f t="shared" si="7"/>
        <v>39</v>
      </c>
      <c r="E57" s="92">
        <f t="shared" si="8"/>
        <v>5</v>
      </c>
      <c r="F57" s="92">
        <f t="shared" si="9"/>
        <v>2010</v>
      </c>
      <c r="G57" s="92" t="str">
        <f t="shared" si="10"/>
        <v>m</v>
      </c>
    </row>
    <row r="58" spans="1:7" ht="16">
      <c r="A58" s="76">
        <v>48</v>
      </c>
      <c r="B58" s="76" t="str">
        <f t="shared" si="6"/>
        <v>Togo</v>
      </c>
      <c r="C58" s="253">
        <f t="shared" si="5"/>
        <v>0.66666666666666663</v>
      </c>
      <c r="D58" s="92">
        <f t="shared" si="7"/>
        <v>39</v>
      </c>
      <c r="E58" s="92">
        <f t="shared" si="8"/>
        <v>5</v>
      </c>
      <c r="F58" s="92">
        <f t="shared" si="9"/>
        <v>2010</v>
      </c>
      <c r="G58" s="92" t="str">
        <f t="shared" si="10"/>
        <v>m</v>
      </c>
    </row>
    <row r="59" spans="1:7" ht="16">
      <c r="A59" s="76">
        <v>49</v>
      </c>
      <c r="B59" s="76" t="str">
        <f t="shared" si="6"/>
        <v>Uganda</v>
      </c>
      <c r="C59" s="253">
        <f t="shared" si="5"/>
        <v>0.66666666666666663</v>
      </c>
      <c r="D59" s="92">
        <f t="shared" si="7"/>
        <v>39</v>
      </c>
      <c r="E59" s="92">
        <f t="shared" si="8"/>
        <v>5</v>
      </c>
      <c r="F59" s="92">
        <f t="shared" si="9"/>
        <v>2010</v>
      </c>
      <c r="G59" s="92" t="str">
        <f t="shared" si="10"/>
        <v>m</v>
      </c>
    </row>
    <row r="60" spans="1:7" ht="16">
      <c r="A60" s="76">
        <v>50</v>
      </c>
      <c r="B60" s="76" t="str">
        <f t="shared" si="6"/>
        <v>United Republic of Tanzania</v>
      </c>
      <c r="C60" s="253">
        <f t="shared" si="5"/>
        <v>0.66666666666666663</v>
      </c>
      <c r="D60" s="92">
        <f t="shared" si="7"/>
        <v>39</v>
      </c>
      <c r="E60" s="92">
        <f t="shared" si="8"/>
        <v>5</v>
      </c>
      <c r="F60" s="92">
        <f t="shared" si="9"/>
        <v>2010</v>
      </c>
      <c r="G60" s="92" t="str">
        <f t="shared" si="10"/>
        <v>m</v>
      </c>
    </row>
    <row r="61" spans="1:7" ht="16">
      <c r="A61" s="76">
        <v>51</v>
      </c>
      <c r="B61" s="76" t="str">
        <f t="shared" si="6"/>
        <v>Viet Nam</v>
      </c>
      <c r="C61" s="253">
        <f t="shared" si="5"/>
        <v>0.66666666666666663</v>
      </c>
      <c r="D61" s="92">
        <f t="shared" si="7"/>
        <v>39</v>
      </c>
      <c r="E61" s="92">
        <f t="shared" si="8"/>
        <v>5</v>
      </c>
      <c r="F61" s="92">
        <f t="shared" si="9"/>
        <v>2010</v>
      </c>
      <c r="G61" s="92" t="str">
        <f t="shared" si="10"/>
        <v>m</v>
      </c>
    </row>
    <row r="62" spans="1:7" ht="16">
      <c r="A62" s="76">
        <v>52</v>
      </c>
      <c r="B62" s="76" t="str">
        <f t="shared" si="6"/>
        <v>Cambodia</v>
      </c>
      <c r="C62" s="253">
        <f t="shared" si="5"/>
        <v>0.58333333333333337</v>
      </c>
      <c r="D62" s="92">
        <f t="shared" si="7"/>
        <v>52</v>
      </c>
      <c r="E62" s="92">
        <f t="shared" si="8"/>
        <v>6</v>
      </c>
      <c r="F62" s="92">
        <f t="shared" si="9"/>
        <v>2010</v>
      </c>
      <c r="G62" s="92" t="str">
        <f t="shared" si="10"/>
        <v>m</v>
      </c>
    </row>
    <row r="63" spans="1:7" ht="16">
      <c r="A63" s="76">
        <v>53</v>
      </c>
      <c r="B63" s="76" t="str">
        <f t="shared" si="6"/>
        <v>Cameroon</v>
      </c>
      <c r="C63" s="253">
        <f t="shared" si="5"/>
        <v>0.58333333333333337</v>
      </c>
      <c r="D63" s="92">
        <f t="shared" si="7"/>
        <v>52</v>
      </c>
      <c r="E63" s="92">
        <f t="shared" si="8"/>
        <v>6</v>
      </c>
      <c r="F63" s="92">
        <f t="shared" si="9"/>
        <v>2010</v>
      </c>
      <c r="G63" s="92" t="str">
        <f t="shared" si="10"/>
        <v>m</v>
      </c>
    </row>
    <row r="64" spans="1:7" ht="16">
      <c r="A64" s="76">
        <v>54</v>
      </c>
      <c r="B64" s="76" t="str">
        <f t="shared" si="6"/>
        <v>Congo</v>
      </c>
      <c r="C64" s="253">
        <f t="shared" si="5"/>
        <v>0.58333333333333337</v>
      </c>
      <c r="D64" s="92">
        <f t="shared" si="7"/>
        <v>52</v>
      </c>
      <c r="E64" s="92">
        <f t="shared" si="8"/>
        <v>6</v>
      </c>
      <c r="F64" s="92">
        <f t="shared" si="9"/>
        <v>2010</v>
      </c>
      <c r="G64" s="92" t="str">
        <f t="shared" si="10"/>
        <v>m</v>
      </c>
    </row>
    <row r="65" spans="1:7" ht="16">
      <c r="A65" s="76">
        <v>55</v>
      </c>
      <c r="B65" s="76" t="str">
        <f t="shared" si="6"/>
        <v>Egypt</v>
      </c>
      <c r="C65" s="253">
        <f t="shared" si="5"/>
        <v>0.58333333333333337</v>
      </c>
      <c r="D65" s="92">
        <f t="shared" si="7"/>
        <v>52</v>
      </c>
      <c r="E65" s="92">
        <f t="shared" si="8"/>
        <v>6</v>
      </c>
      <c r="F65" s="92">
        <f t="shared" si="9"/>
        <v>2010</v>
      </c>
      <c r="G65" s="92" t="str">
        <f t="shared" si="10"/>
        <v>m</v>
      </c>
    </row>
    <row r="66" spans="1:7" ht="16">
      <c r="A66" s="76">
        <v>56</v>
      </c>
      <c r="B66" s="76" t="str">
        <f t="shared" si="6"/>
        <v>Indonesia</v>
      </c>
      <c r="C66" s="253">
        <f t="shared" si="5"/>
        <v>0.58333333333333337</v>
      </c>
      <c r="D66" s="92">
        <f t="shared" si="7"/>
        <v>52</v>
      </c>
      <c r="E66" s="92">
        <f t="shared" si="8"/>
        <v>6</v>
      </c>
      <c r="F66" s="92">
        <f t="shared" si="9"/>
        <v>2010</v>
      </c>
      <c r="G66" s="92" t="str">
        <f t="shared" si="10"/>
        <v>m</v>
      </c>
    </row>
    <row r="67" spans="1:7" ht="16">
      <c r="A67" s="76">
        <v>57</v>
      </c>
      <c r="B67" s="76" t="str">
        <f t="shared" si="6"/>
        <v>Iraq</v>
      </c>
      <c r="C67" s="253">
        <f t="shared" si="5"/>
        <v>0.58333333333333337</v>
      </c>
      <c r="D67" s="92">
        <f t="shared" si="7"/>
        <v>52</v>
      </c>
      <c r="E67" s="92">
        <f t="shared" si="8"/>
        <v>6</v>
      </c>
      <c r="F67" s="92">
        <f t="shared" si="9"/>
        <v>2010</v>
      </c>
      <c r="G67" s="92" t="str">
        <f t="shared" si="10"/>
        <v>m</v>
      </c>
    </row>
    <row r="68" spans="1:7" ht="16">
      <c r="A68" s="76">
        <v>58</v>
      </c>
      <c r="B68" s="76" t="str">
        <f t="shared" si="6"/>
        <v>Kuwait</v>
      </c>
      <c r="C68" s="253">
        <f t="shared" si="5"/>
        <v>0.58333333333333337</v>
      </c>
      <c r="D68" s="92">
        <f t="shared" si="7"/>
        <v>52</v>
      </c>
      <c r="E68" s="92">
        <f t="shared" si="8"/>
        <v>6</v>
      </c>
      <c r="F68" s="92">
        <f t="shared" si="9"/>
        <v>2010</v>
      </c>
      <c r="G68" s="92" t="str">
        <f t="shared" si="10"/>
        <v>m</v>
      </c>
    </row>
    <row r="69" spans="1:7" ht="16">
      <c r="A69" s="76">
        <v>59</v>
      </c>
      <c r="B69" s="76" t="str">
        <f t="shared" si="6"/>
        <v>Lesotho</v>
      </c>
      <c r="C69" s="253">
        <f t="shared" si="5"/>
        <v>0.58333333333333337</v>
      </c>
      <c r="D69" s="92">
        <f t="shared" si="7"/>
        <v>52</v>
      </c>
      <c r="E69" s="92">
        <f t="shared" si="8"/>
        <v>6</v>
      </c>
      <c r="F69" s="92">
        <f t="shared" si="9"/>
        <v>2010</v>
      </c>
      <c r="G69" s="92" t="str">
        <f t="shared" si="10"/>
        <v>m</v>
      </c>
    </row>
    <row r="70" spans="1:7" ht="16">
      <c r="A70" s="76">
        <v>60</v>
      </c>
      <c r="B70" s="76" t="str">
        <f t="shared" si="6"/>
        <v>Maldives</v>
      </c>
      <c r="C70" s="253">
        <f t="shared" si="5"/>
        <v>0.58333333333333337</v>
      </c>
      <c r="D70" s="92">
        <f t="shared" si="7"/>
        <v>52</v>
      </c>
      <c r="E70" s="92">
        <f t="shared" si="8"/>
        <v>6</v>
      </c>
      <c r="F70" s="92">
        <f t="shared" si="9"/>
        <v>2010</v>
      </c>
      <c r="G70" s="92" t="str">
        <f t="shared" si="10"/>
        <v>m</v>
      </c>
    </row>
    <row r="71" spans="1:7" ht="16">
      <c r="A71" s="76">
        <v>61</v>
      </c>
      <c r="B71" s="76" t="str">
        <f t="shared" si="6"/>
        <v>Namibia</v>
      </c>
      <c r="C71" s="253">
        <f t="shared" si="5"/>
        <v>0.58333333333333337</v>
      </c>
      <c r="D71" s="92">
        <f t="shared" si="7"/>
        <v>52</v>
      </c>
      <c r="E71" s="92">
        <f t="shared" si="8"/>
        <v>6</v>
      </c>
      <c r="F71" s="92">
        <f t="shared" si="9"/>
        <v>2010</v>
      </c>
      <c r="G71" s="92" t="str">
        <f t="shared" si="10"/>
        <v>m</v>
      </c>
    </row>
    <row r="72" spans="1:7" ht="16">
      <c r="A72" s="76">
        <v>62</v>
      </c>
      <c r="B72" s="76" t="str">
        <f t="shared" si="6"/>
        <v>Nicaragua</v>
      </c>
      <c r="C72" s="253">
        <f t="shared" si="5"/>
        <v>0.58333333333333337</v>
      </c>
      <c r="D72" s="92">
        <f t="shared" si="7"/>
        <v>52</v>
      </c>
      <c r="E72" s="92">
        <f t="shared" si="8"/>
        <v>6</v>
      </c>
      <c r="F72" s="92">
        <f t="shared" si="9"/>
        <v>2010</v>
      </c>
      <c r="G72" s="92" t="str">
        <f t="shared" si="10"/>
        <v>m</v>
      </c>
    </row>
    <row r="73" spans="1:7" ht="16">
      <c r="A73" s="76">
        <v>63</v>
      </c>
      <c r="B73" s="76" t="str">
        <f t="shared" si="6"/>
        <v>Oman</v>
      </c>
      <c r="C73" s="253">
        <f t="shared" si="5"/>
        <v>0.58333333333333337</v>
      </c>
      <c r="D73" s="92">
        <f t="shared" si="7"/>
        <v>52</v>
      </c>
      <c r="E73" s="92">
        <f t="shared" si="8"/>
        <v>6</v>
      </c>
      <c r="F73" s="92">
        <f t="shared" si="9"/>
        <v>2010</v>
      </c>
      <c r="G73" s="92" t="str">
        <f t="shared" si="10"/>
        <v>m</v>
      </c>
    </row>
    <row r="74" spans="1:7" ht="16">
      <c r="A74" s="76">
        <v>64</v>
      </c>
      <c r="B74" s="76" t="str">
        <f t="shared" si="6"/>
        <v>Syrian Arab Republic</v>
      </c>
      <c r="C74" s="253">
        <f t="shared" si="5"/>
        <v>0.58333333333333337</v>
      </c>
      <c r="D74" s="92">
        <f t="shared" si="7"/>
        <v>52</v>
      </c>
      <c r="E74" s="92">
        <f t="shared" si="8"/>
        <v>6</v>
      </c>
      <c r="F74" s="92">
        <f t="shared" si="9"/>
        <v>2010</v>
      </c>
      <c r="G74" s="92" t="str">
        <f t="shared" si="10"/>
        <v>m</v>
      </c>
    </row>
    <row r="75" spans="1:7" ht="16">
      <c r="A75" s="76">
        <v>65</v>
      </c>
      <c r="B75" s="76" t="str">
        <f t="shared" ref="B75:B106" si="11">VLOOKUP(A75,SectorData,2,FALSE)</f>
        <v>Tunisia</v>
      </c>
      <c r="C75" s="253">
        <f t="shared" si="5"/>
        <v>0.58333333333333337</v>
      </c>
      <c r="D75" s="92">
        <f t="shared" ref="D75:D106" si="12">VLOOKUP(A75,SectorData,4,FALSE)</f>
        <v>52</v>
      </c>
      <c r="E75" s="92">
        <f t="shared" ref="E75:E106" si="13">VLOOKUP(A75,SectorData,5,FALSE)</f>
        <v>6</v>
      </c>
      <c r="F75" s="92">
        <f t="shared" ref="F75:F106" si="14">VLOOKUP(A75,SectorData,6,FALSE)</f>
        <v>2010</v>
      </c>
      <c r="G75" s="92" t="str">
        <f t="shared" ref="G75:G106" si="15">VLOOKUP(A75,SectorData,7,FALSE)</f>
        <v>m</v>
      </c>
    </row>
    <row r="76" spans="1:7" ht="16">
      <c r="A76" s="76">
        <v>66</v>
      </c>
      <c r="B76" s="76" t="str">
        <f t="shared" si="11"/>
        <v>Turkey</v>
      </c>
      <c r="C76" s="253">
        <f t="shared" ref="C76:C139" si="16">IF($O$1=1,((E76-(MIN(E$11:E$210)))/(MAX(E$11:E$210)-MIN(E$11:E$210))),((MAX(E$11:E$210)-E76)/(MAX(E$11:E$210)-MIN(E$11:E$210))))</f>
        <v>0.58333333333333337</v>
      </c>
      <c r="D76" s="92">
        <f t="shared" si="12"/>
        <v>52</v>
      </c>
      <c r="E76" s="92">
        <f t="shared" si="13"/>
        <v>6</v>
      </c>
      <c r="F76" s="92">
        <f t="shared" si="14"/>
        <v>2010</v>
      </c>
      <c r="G76" s="92" t="str">
        <f t="shared" si="15"/>
        <v>m</v>
      </c>
    </row>
    <row r="77" spans="1:7" ht="16">
      <c r="A77" s="76">
        <v>67</v>
      </c>
      <c r="B77" s="76" t="str">
        <f t="shared" si="11"/>
        <v>Brazil</v>
      </c>
      <c r="C77" s="253">
        <f t="shared" si="16"/>
        <v>0.5</v>
      </c>
      <c r="D77" s="92">
        <f t="shared" si="12"/>
        <v>67</v>
      </c>
      <c r="E77" s="92">
        <f t="shared" si="13"/>
        <v>7</v>
      </c>
      <c r="F77" s="92">
        <f t="shared" si="14"/>
        <v>2010</v>
      </c>
      <c r="G77" s="92" t="str">
        <f t="shared" si="15"/>
        <v>m</v>
      </c>
    </row>
    <row r="78" spans="1:7" ht="16">
      <c r="A78" s="76">
        <v>68</v>
      </c>
      <c r="B78" s="76" t="str">
        <f t="shared" si="11"/>
        <v>Colombia</v>
      </c>
      <c r="C78" s="253">
        <f t="shared" si="16"/>
        <v>0.5</v>
      </c>
      <c r="D78" s="92">
        <f t="shared" si="12"/>
        <v>67</v>
      </c>
      <c r="E78" s="92">
        <f t="shared" si="13"/>
        <v>7</v>
      </c>
      <c r="F78" s="92">
        <f t="shared" si="14"/>
        <v>2010</v>
      </c>
      <c r="G78" s="92" t="str">
        <f t="shared" si="15"/>
        <v>m</v>
      </c>
    </row>
    <row r="79" spans="1:7" ht="16">
      <c r="A79" s="76">
        <v>69</v>
      </c>
      <c r="B79" s="76" t="str">
        <f t="shared" si="11"/>
        <v>Dominican Republic</v>
      </c>
      <c r="C79" s="253">
        <f t="shared" si="16"/>
        <v>0.5</v>
      </c>
      <c r="D79" s="92">
        <f t="shared" si="12"/>
        <v>67</v>
      </c>
      <c r="E79" s="92">
        <f t="shared" si="13"/>
        <v>7</v>
      </c>
      <c r="F79" s="92">
        <f t="shared" si="14"/>
        <v>2010</v>
      </c>
      <c r="G79" s="92" t="str">
        <f t="shared" si="15"/>
        <v>m</v>
      </c>
    </row>
    <row r="80" spans="1:7" ht="16">
      <c r="A80" s="76">
        <v>70</v>
      </c>
      <c r="B80" s="76" t="str">
        <f t="shared" si="11"/>
        <v>Ghana</v>
      </c>
      <c r="C80" s="253">
        <f t="shared" si="16"/>
        <v>0.5</v>
      </c>
      <c r="D80" s="92">
        <f t="shared" si="12"/>
        <v>67</v>
      </c>
      <c r="E80" s="92">
        <f t="shared" si="13"/>
        <v>7</v>
      </c>
      <c r="F80" s="92">
        <f t="shared" si="14"/>
        <v>2010</v>
      </c>
      <c r="G80" s="92" t="str">
        <f t="shared" si="15"/>
        <v>m</v>
      </c>
    </row>
    <row r="81" spans="1:7" ht="16">
      <c r="A81" s="76">
        <v>71</v>
      </c>
      <c r="B81" s="76" t="str">
        <f t="shared" si="11"/>
        <v>Honduras</v>
      </c>
      <c r="C81" s="253">
        <f t="shared" si="16"/>
        <v>0.5</v>
      </c>
      <c r="D81" s="92">
        <f t="shared" si="12"/>
        <v>67</v>
      </c>
      <c r="E81" s="92">
        <f t="shared" si="13"/>
        <v>7</v>
      </c>
      <c r="F81" s="92">
        <f t="shared" si="14"/>
        <v>2010</v>
      </c>
      <c r="G81" s="92" t="str">
        <f t="shared" si="15"/>
        <v>m</v>
      </c>
    </row>
    <row r="82" spans="1:7" ht="16">
      <c r="A82" s="76">
        <v>72</v>
      </c>
      <c r="B82" s="76" t="str">
        <f t="shared" si="11"/>
        <v>Kenya</v>
      </c>
      <c r="C82" s="253">
        <f t="shared" si="16"/>
        <v>0.5</v>
      </c>
      <c r="D82" s="92">
        <f t="shared" si="12"/>
        <v>67</v>
      </c>
      <c r="E82" s="92">
        <f t="shared" si="13"/>
        <v>7</v>
      </c>
      <c r="F82" s="92">
        <f t="shared" si="14"/>
        <v>2010</v>
      </c>
      <c r="G82" s="92" t="str">
        <f t="shared" si="15"/>
        <v>m</v>
      </c>
    </row>
    <row r="83" spans="1:7" ht="16">
      <c r="A83" s="76">
        <v>73</v>
      </c>
      <c r="B83" s="76" t="str">
        <f t="shared" si="11"/>
        <v>Libya</v>
      </c>
      <c r="C83" s="253">
        <f t="shared" si="16"/>
        <v>0.5</v>
      </c>
      <c r="D83" s="92">
        <f t="shared" si="12"/>
        <v>67</v>
      </c>
      <c r="E83" s="92">
        <f t="shared" si="13"/>
        <v>7</v>
      </c>
      <c r="F83" s="92">
        <f t="shared" si="14"/>
        <v>2010</v>
      </c>
      <c r="G83" s="92" t="str">
        <f t="shared" si="15"/>
        <v>m</v>
      </c>
    </row>
    <row r="84" spans="1:7" ht="16">
      <c r="A84" s="76">
        <v>74</v>
      </c>
      <c r="B84" s="76" t="str">
        <f t="shared" si="11"/>
        <v>Marshall Islands</v>
      </c>
      <c r="C84" s="253">
        <f t="shared" si="16"/>
        <v>0.5</v>
      </c>
      <c r="D84" s="92">
        <f t="shared" si="12"/>
        <v>67</v>
      </c>
      <c r="E84" s="92">
        <f t="shared" si="13"/>
        <v>7</v>
      </c>
      <c r="F84" s="92">
        <f t="shared" si="14"/>
        <v>2010</v>
      </c>
      <c r="G84" s="92" t="str">
        <f t="shared" si="15"/>
        <v>i</v>
      </c>
    </row>
    <row r="85" spans="1:7" ht="16">
      <c r="A85" s="76">
        <v>75</v>
      </c>
      <c r="B85" s="76" t="str">
        <f t="shared" si="11"/>
        <v>Mauritius</v>
      </c>
      <c r="C85" s="253">
        <f t="shared" si="16"/>
        <v>0.5</v>
      </c>
      <c r="D85" s="92">
        <f t="shared" si="12"/>
        <v>67</v>
      </c>
      <c r="E85" s="92">
        <f t="shared" si="13"/>
        <v>7</v>
      </c>
      <c r="F85" s="92">
        <f t="shared" si="14"/>
        <v>2010</v>
      </c>
      <c r="G85" s="92" t="str">
        <f t="shared" si="15"/>
        <v>m</v>
      </c>
    </row>
    <row r="86" spans="1:7" ht="16">
      <c r="A86" s="76">
        <v>76</v>
      </c>
      <c r="B86" s="76" t="str">
        <f t="shared" si="11"/>
        <v>Qatar</v>
      </c>
      <c r="C86" s="253">
        <f t="shared" si="16"/>
        <v>0.5</v>
      </c>
      <c r="D86" s="92">
        <f t="shared" si="12"/>
        <v>67</v>
      </c>
      <c r="E86" s="92">
        <f t="shared" si="13"/>
        <v>7</v>
      </c>
      <c r="F86" s="92">
        <f t="shared" si="14"/>
        <v>2010</v>
      </c>
      <c r="G86" s="92" t="str">
        <f t="shared" si="15"/>
        <v>m</v>
      </c>
    </row>
    <row r="87" spans="1:7" ht="16">
      <c r="A87" s="76">
        <v>77</v>
      </c>
      <c r="B87" s="76" t="str">
        <f t="shared" si="11"/>
        <v>Suriname</v>
      </c>
      <c r="C87" s="253">
        <f t="shared" si="16"/>
        <v>0.5</v>
      </c>
      <c r="D87" s="92">
        <f t="shared" si="12"/>
        <v>67</v>
      </c>
      <c r="E87" s="92">
        <f t="shared" si="13"/>
        <v>7</v>
      </c>
      <c r="F87" s="92">
        <f t="shared" si="14"/>
        <v>2010</v>
      </c>
      <c r="G87" s="92" t="str">
        <f t="shared" si="15"/>
        <v>m</v>
      </c>
    </row>
    <row r="88" spans="1:7" ht="16">
      <c r="A88" s="76">
        <v>78</v>
      </c>
      <c r="B88" s="76" t="str">
        <f t="shared" si="11"/>
        <v>Swaziland</v>
      </c>
      <c r="C88" s="253">
        <f t="shared" si="16"/>
        <v>0.5</v>
      </c>
      <c r="D88" s="92">
        <f t="shared" si="12"/>
        <v>67</v>
      </c>
      <c r="E88" s="92">
        <f t="shared" si="13"/>
        <v>7</v>
      </c>
      <c r="F88" s="92">
        <f t="shared" si="14"/>
        <v>2010</v>
      </c>
      <c r="G88" s="92" t="str">
        <f t="shared" si="15"/>
        <v>m</v>
      </c>
    </row>
    <row r="89" spans="1:7" ht="16">
      <c r="A89" s="76">
        <v>79</v>
      </c>
      <c r="B89" s="76" t="str">
        <f t="shared" si="11"/>
        <v>Thailand</v>
      </c>
      <c r="C89" s="253">
        <f t="shared" si="16"/>
        <v>0.5</v>
      </c>
      <c r="D89" s="92">
        <f t="shared" si="12"/>
        <v>67</v>
      </c>
      <c r="E89" s="92">
        <f t="shared" si="13"/>
        <v>7</v>
      </c>
      <c r="F89" s="92">
        <f t="shared" si="14"/>
        <v>2010</v>
      </c>
      <c r="G89" s="92" t="str">
        <f t="shared" si="15"/>
        <v>m</v>
      </c>
    </row>
    <row r="90" spans="1:7" ht="16">
      <c r="A90" s="76">
        <v>80</v>
      </c>
      <c r="B90" s="76" t="str">
        <f t="shared" si="11"/>
        <v>Tuvalu</v>
      </c>
      <c r="C90" s="253">
        <f t="shared" si="16"/>
        <v>0.5</v>
      </c>
      <c r="D90" s="92">
        <f t="shared" si="12"/>
        <v>67</v>
      </c>
      <c r="E90" s="92">
        <f t="shared" si="13"/>
        <v>7</v>
      </c>
      <c r="F90" s="92">
        <f t="shared" si="14"/>
        <v>2010</v>
      </c>
      <c r="G90" s="92" t="str">
        <f t="shared" si="15"/>
        <v>i</v>
      </c>
    </row>
    <row r="91" spans="1:7" ht="16">
      <c r="A91" s="76">
        <v>81</v>
      </c>
      <c r="B91" s="76" t="str">
        <f t="shared" si="11"/>
        <v>Vanuatu</v>
      </c>
      <c r="C91" s="253">
        <f t="shared" si="16"/>
        <v>0.5</v>
      </c>
      <c r="D91" s="92">
        <f t="shared" si="12"/>
        <v>67</v>
      </c>
      <c r="E91" s="92">
        <f t="shared" si="13"/>
        <v>7</v>
      </c>
      <c r="F91" s="92">
        <f t="shared" si="14"/>
        <v>2010</v>
      </c>
      <c r="G91" s="92" t="str">
        <f t="shared" si="15"/>
        <v>m</v>
      </c>
    </row>
    <row r="92" spans="1:7" ht="16">
      <c r="A92" s="76">
        <v>82</v>
      </c>
      <c r="B92" s="76" t="str">
        <f t="shared" si="11"/>
        <v>Zambia</v>
      </c>
      <c r="C92" s="253">
        <f t="shared" si="16"/>
        <v>0.5</v>
      </c>
      <c r="D92" s="92">
        <f t="shared" si="12"/>
        <v>67</v>
      </c>
      <c r="E92" s="92">
        <f t="shared" si="13"/>
        <v>7</v>
      </c>
      <c r="F92" s="92">
        <f t="shared" si="14"/>
        <v>2010</v>
      </c>
      <c r="G92" s="92" t="str">
        <f t="shared" si="15"/>
        <v>m</v>
      </c>
    </row>
    <row r="93" spans="1:7" ht="16">
      <c r="A93" s="76">
        <v>83</v>
      </c>
      <c r="B93" s="76" t="str">
        <f t="shared" si="11"/>
        <v>Zimbabwe</v>
      </c>
      <c r="C93" s="253">
        <f t="shared" si="16"/>
        <v>0.5</v>
      </c>
      <c r="D93" s="92">
        <f t="shared" si="12"/>
        <v>67</v>
      </c>
      <c r="E93" s="92">
        <f t="shared" si="13"/>
        <v>7</v>
      </c>
      <c r="F93" s="92">
        <f t="shared" si="14"/>
        <v>2010</v>
      </c>
      <c r="G93" s="92" t="str">
        <f t="shared" si="15"/>
        <v>m</v>
      </c>
    </row>
    <row r="94" spans="1:7" ht="16">
      <c r="A94" s="76">
        <v>84</v>
      </c>
      <c r="B94" s="76" t="str">
        <f t="shared" si="11"/>
        <v>Algeria</v>
      </c>
      <c r="C94" s="253">
        <f t="shared" si="16"/>
        <v>0.41666666666666669</v>
      </c>
      <c r="D94" s="92">
        <f t="shared" si="12"/>
        <v>84</v>
      </c>
      <c r="E94" s="92">
        <f t="shared" si="13"/>
        <v>8</v>
      </c>
      <c r="F94" s="92">
        <f t="shared" si="14"/>
        <v>2010</v>
      </c>
      <c r="G94" s="92" t="str">
        <f t="shared" si="15"/>
        <v>m</v>
      </c>
    </row>
    <row r="95" spans="1:7" ht="16">
      <c r="A95" s="76">
        <v>85</v>
      </c>
      <c r="B95" s="76" t="str">
        <f t="shared" si="11"/>
        <v>Bahamas</v>
      </c>
      <c r="C95" s="253">
        <f t="shared" si="16"/>
        <v>0.41666666666666669</v>
      </c>
      <c r="D95" s="92">
        <f t="shared" si="12"/>
        <v>84</v>
      </c>
      <c r="E95" s="92">
        <f t="shared" si="13"/>
        <v>8</v>
      </c>
      <c r="F95" s="92">
        <f t="shared" si="14"/>
        <v>2010</v>
      </c>
      <c r="G95" s="92" t="str">
        <f t="shared" si="15"/>
        <v>m</v>
      </c>
    </row>
    <row r="96" spans="1:7" ht="16">
      <c r="A96" s="76">
        <v>86</v>
      </c>
      <c r="B96" s="76" t="str">
        <f t="shared" si="11"/>
        <v>Belize</v>
      </c>
      <c r="C96" s="253">
        <f t="shared" si="16"/>
        <v>0.41666666666666669</v>
      </c>
      <c r="D96" s="92">
        <f t="shared" si="12"/>
        <v>84</v>
      </c>
      <c r="E96" s="92">
        <f t="shared" si="13"/>
        <v>8</v>
      </c>
      <c r="F96" s="92">
        <f t="shared" si="14"/>
        <v>2010</v>
      </c>
      <c r="G96" s="92" t="str">
        <f t="shared" si="15"/>
        <v>m</v>
      </c>
    </row>
    <row r="97" spans="1:7" ht="16">
      <c r="A97" s="76">
        <v>87</v>
      </c>
      <c r="B97" s="76" t="str">
        <f t="shared" si="11"/>
        <v>Bosnia and Herzegovina</v>
      </c>
      <c r="C97" s="253">
        <f t="shared" si="16"/>
        <v>0.41666666666666669</v>
      </c>
      <c r="D97" s="92">
        <f t="shared" si="12"/>
        <v>84</v>
      </c>
      <c r="E97" s="92">
        <f t="shared" si="13"/>
        <v>8</v>
      </c>
      <c r="F97" s="92">
        <f t="shared" si="14"/>
        <v>2010</v>
      </c>
      <c r="G97" s="92" t="str">
        <f t="shared" si="15"/>
        <v>m</v>
      </c>
    </row>
    <row r="98" spans="1:7" ht="16">
      <c r="A98" s="76">
        <v>88</v>
      </c>
      <c r="B98" s="76" t="str">
        <f t="shared" si="11"/>
        <v>China</v>
      </c>
      <c r="C98" s="253">
        <f t="shared" si="16"/>
        <v>0.41666666666666669</v>
      </c>
      <c r="D98" s="92">
        <f t="shared" si="12"/>
        <v>84</v>
      </c>
      <c r="E98" s="92">
        <f t="shared" si="13"/>
        <v>8</v>
      </c>
      <c r="F98" s="92">
        <f t="shared" si="14"/>
        <v>2010</v>
      </c>
      <c r="G98" s="92" t="str">
        <f t="shared" si="15"/>
        <v>m</v>
      </c>
    </row>
    <row r="99" spans="1:7" ht="16">
      <c r="A99" s="76">
        <v>89</v>
      </c>
      <c r="B99" s="76" t="str">
        <f t="shared" si="11"/>
        <v>Costa Rica</v>
      </c>
      <c r="C99" s="253">
        <f t="shared" si="16"/>
        <v>0.41666666666666669</v>
      </c>
      <c r="D99" s="92">
        <f t="shared" si="12"/>
        <v>84</v>
      </c>
      <c r="E99" s="92">
        <f t="shared" si="13"/>
        <v>8</v>
      </c>
      <c r="F99" s="92">
        <f t="shared" si="14"/>
        <v>2010</v>
      </c>
      <c r="G99" s="92" t="str">
        <f t="shared" si="15"/>
        <v>m</v>
      </c>
    </row>
    <row r="100" spans="1:7" ht="16">
      <c r="A100" s="76">
        <v>90</v>
      </c>
      <c r="B100" s="76" t="str">
        <f t="shared" si="11"/>
        <v>Dominica</v>
      </c>
      <c r="C100" s="253">
        <f t="shared" si="16"/>
        <v>0.41666666666666669</v>
      </c>
      <c r="D100" s="92">
        <f t="shared" si="12"/>
        <v>84</v>
      </c>
      <c r="E100" s="92">
        <f t="shared" si="13"/>
        <v>8</v>
      </c>
      <c r="F100" s="92">
        <f t="shared" si="14"/>
        <v>2010</v>
      </c>
      <c r="G100" s="92" t="str">
        <f t="shared" si="15"/>
        <v>m</v>
      </c>
    </row>
    <row r="101" spans="1:7" ht="16">
      <c r="A101" s="76">
        <v>91</v>
      </c>
      <c r="B101" s="76" t="str">
        <f t="shared" si="11"/>
        <v>Ecuador</v>
      </c>
      <c r="C101" s="253">
        <f t="shared" si="16"/>
        <v>0.41666666666666669</v>
      </c>
      <c r="D101" s="92">
        <f t="shared" si="12"/>
        <v>84</v>
      </c>
      <c r="E101" s="92">
        <f t="shared" si="13"/>
        <v>8</v>
      </c>
      <c r="F101" s="92">
        <f t="shared" si="14"/>
        <v>2010</v>
      </c>
      <c r="G101" s="92" t="str">
        <f t="shared" si="15"/>
        <v>m</v>
      </c>
    </row>
    <row r="102" spans="1:7" ht="16">
      <c r="A102" s="76">
        <v>92</v>
      </c>
      <c r="B102" s="76" t="str">
        <f t="shared" si="11"/>
        <v>El Salvador</v>
      </c>
      <c r="C102" s="253">
        <f t="shared" si="16"/>
        <v>0.41666666666666669</v>
      </c>
      <c r="D102" s="92">
        <f t="shared" si="12"/>
        <v>84</v>
      </c>
      <c r="E102" s="92">
        <f t="shared" si="13"/>
        <v>8</v>
      </c>
      <c r="F102" s="92">
        <f t="shared" si="14"/>
        <v>2010</v>
      </c>
      <c r="G102" s="92" t="str">
        <f t="shared" si="15"/>
        <v>m</v>
      </c>
    </row>
    <row r="103" spans="1:7" ht="16">
      <c r="A103" s="76">
        <v>93</v>
      </c>
      <c r="B103" s="76" t="str">
        <f t="shared" si="11"/>
        <v>Gabon</v>
      </c>
      <c r="C103" s="253">
        <f t="shared" si="16"/>
        <v>0.41666666666666669</v>
      </c>
      <c r="D103" s="92">
        <f t="shared" si="12"/>
        <v>84</v>
      </c>
      <c r="E103" s="92">
        <f t="shared" si="13"/>
        <v>8</v>
      </c>
      <c r="F103" s="92">
        <f t="shared" si="14"/>
        <v>2010</v>
      </c>
      <c r="G103" s="92" t="str">
        <f t="shared" si="15"/>
        <v>m</v>
      </c>
    </row>
    <row r="104" spans="1:7" ht="16">
      <c r="A104" s="76">
        <v>94</v>
      </c>
      <c r="B104" s="76" t="str">
        <f t="shared" si="11"/>
        <v>Iran (Islamic Republic of)</v>
      </c>
      <c r="C104" s="253">
        <f t="shared" si="16"/>
        <v>0.41666666666666669</v>
      </c>
      <c r="D104" s="92">
        <f t="shared" si="12"/>
        <v>84</v>
      </c>
      <c r="E104" s="92">
        <f t="shared" si="13"/>
        <v>8</v>
      </c>
      <c r="F104" s="92">
        <f t="shared" si="14"/>
        <v>2010</v>
      </c>
      <c r="G104" s="92" t="str">
        <f t="shared" si="15"/>
        <v>m</v>
      </c>
    </row>
    <row r="105" spans="1:7" ht="16">
      <c r="A105" s="76">
        <v>95</v>
      </c>
      <c r="B105" s="76" t="str">
        <f t="shared" si="11"/>
        <v>Kiribati</v>
      </c>
      <c r="C105" s="253">
        <f t="shared" si="16"/>
        <v>0.41666666666666669</v>
      </c>
      <c r="D105" s="92">
        <f t="shared" si="12"/>
        <v>84</v>
      </c>
      <c r="E105" s="92">
        <f t="shared" si="13"/>
        <v>8</v>
      </c>
      <c r="F105" s="92">
        <f t="shared" si="14"/>
        <v>2010</v>
      </c>
      <c r="G105" s="92" t="str">
        <f t="shared" si="15"/>
        <v>m</v>
      </c>
    </row>
    <row r="106" spans="1:7" ht="16">
      <c r="A106" s="76">
        <v>96</v>
      </c>
      <c r="B106" s="76" t="str">
        <f t="shared" si="11"/>
        <v>Lebanon</v>
      </c>
      <c r="C106" s="253">
        <f t="shared" si="16"/>
        <v>0.41666666666666669</v>
      </c>
      <c r="D106" s="92">
        <f t="shared" si="12"/>
        <v>84</v>
      </c>
      <c r="E106" s="92">
        <f t="shared" si="13"/>
        <v>8</v>
      </c>
      <c r="F106" s="92">
        <f t="shared" si="14"/>
        <v>2010</v>
      </c>
      <c r="G106" s="92" t="str">
        <f t="shared" si="15"/>
        <v>m</v>
      </c>
    </row>
    <row r="107" spans="1:7" ht="16">
      <c r="A107" s="76">
        <v>97</v>
      </c>
      <c r="B107" s="76" t="str">
        <f t="shared" ref="B107:B138" si="17">VLOOKUP(A107,SectorData,2,FALSE)</f>
        <v>Mongolia</v>
      </c>
      <c r="C107" s="253">
        <f t="shared" si="16"/>
        <v>0.41666666666666669</v>
      </c>
      <c r="D107" s="92">
        <f t="shared" ref="D107:D138" si="18">VLOOKUP(A107,SectorData,4,FALSE)</f>
        <v>84</v>
      </c>
      <c r="E107" s="92">
        <f t="shared" ref="E107:E138" si="19">VLOOKUP(A107,SectorData,5,FALSE)</f>
        <v>8</v>
      </c>
      <c r="F107" s="92">
        <f t="shared" ref="F107:F138" si="20">VLOOKUP(A107,SectorData,6,FALSE)</f>
        <v>2010</v>
      </c>
      <c r="G107" s="92" t="str">
        <f t="shared" ref="G107:G138" si="21">VLOOKUP(A107,SectorData,7,FALSE)</f>
        <v>m</v>
      </c>
    </row>
    <row r="108" spans="1:7" ht="16">
      <c r="A108" s="76">
        <v>98</v>
      </c>
      <c r="B108" s="76" t="str">
        <f t="shared" si="17"/>
        <v>Occupied Palestinian Territory</v>
      </c>
      <c r="C108" s="253">
        <f t="shared" si="16"/>
        <v>0.41666666666666669</v>
      </c>
      <c r="D108" s="92">
        <f t="shared" si="18"/>
        <v>84</v>
      </c>
      <c r="E108" s="92">
        <f t="shared" si="19"/>
        <v>8</v>
      </c>
      <c r="F108" s="92">
        <f t="shared" si="20"/>
        <v>2010</v>
      </c>
      <c r="G108" s="92" t="str">
        <f t="shared" si="21"/>
        <v>m</v>
      </c>
    </row>
    <row r="109" spans="1:7" ht="16">
      <c r="A109" s="76">
        <v>99</v>
      </c>
      <c r="B109" s="76" t="str">
        <f t="shared" si="17"/>
        <v>Paraguay</v>
      </c>
      <c r="C109" s="253">
        <f t="shared" si="16"/>
        <v>0.41666666666666669</v>
      </c>
      <c r="D109" s="92">
        <f t="shared" si="18"/>
        <v>84</v>
      </c>
      <c r="E109" s="92">
        <f t="shared" si="19"/>
        <v>8</v>
      </c>
      <c r="F109" s="92">
        <f t="shared" si="20"/>
        <v>2010</v>
      </c>
      <c r="G109" s="92" t="str">
        <f t="shared" si="21"/>
        <v>m</v>
      </c>
    </row>
    <row r="110" spans="1:7" ht="16">
      <c r="A110" s="76">
        <v>100</v>
      </c>
      <c r="B110" s="76" t="str">
        <f t="shared" si="17"/>
        <v>Portugal</v>
      </c>
      <c r="C110" s="253">
        <f t="shared" si="16"/>
        <v>0.41666666666666669</v>
      </c>
      <c r="D110" s="92">
        <f t="shared" si="18"/>
        <v>84</v>
      </c>
      <c r="E110" s="92">
        <f t="shared" si="19"/>
        <v>8</v>
      </c>
      <c r="F110" s="92">
        <f t="shared" si="20"/>
        <v>2010</v>
      </c>
      <c r="G110" s="92" t="str">
        <f t="shared" si="21"/>
        <v>m</v>
      </c>
    </row>
    <row r="111" spans="1:7" ht="16">
      <c r="A111" s="76">
        <v>101</v>
      </c>
      <c r="B111" s="76" t="str">
        <f t="shared" si="17"/>
        <v>Saint Kitts and Nevis</v>
      </c>
      <c r="C111" s="253">
        <f t="shared" si="16"/>
        <v>0.41666666666666669</v>
      </c>
      <c r="D111" s="92">
        <f t="shared" si="18"/>
        <v>84</v>
      </c>
      <c r="E111" s="92">
        <f t="shared" si="19"/>
        <v>8</v>
      </c>
      <c r="F111" s="92">
        <f t="shared" si="20"/>
        <v>2010</v>
      </c>
      <c r="G111" s="92" t="str">
        <f t="shared" si="21"/>
        <v>m</v>
      </c>
    </row>
    <row r="112" spans="1:7" ht="16">
      <c r="A112" s="76">
        <v>102</v>
      </c>
      <c r="B112" s="76" t="str">
        <f t="shared" si="17"/>
        <v>Saint Lucia</v>
      </c>
      <c r="C112" s="253">
        <f t="shared" si="16"/>
        <v>0.41666666666666669</v>
      </c>
      <c r="D112" s="92">
        <f t="shared" si="18"/>
        <v>84</v>
      </c>
      <c r="E112" s="92">
        <f t="shared" si="19"/>
        <v>8</v>
      </c>
      <c r="F112" s="92">
        <f t="shared" si="20"/>
        <v>2010</v>
      </c>
      <c r="G112" s="92" t="str">
        <f t="shared" si="21"/>
        <v>m</v>
      </c>
    </row>
    <row r="113" spans="1:7" ht="16">
      <c r="A113" s="76">
        <v>103</v>
      </c>
      <c r="B113" s="76" t="str">
        <f t="shared" si="17"/>
        <v>Saudi Arabia</v>
      </c>
      <c r="C113" s="253">
        <f t="shared" si="16"/>
        <v>0.41666666666666669</v>
      </c>
      <c r="D113" s="92">
        <f t="shared" si="18"/>
        <v>84</v>
      </c>
      <c r="E113" s="92">
        <f t="shared" si="19"/>
        <v>8</v>
      </c>
      <c r="F113" s="92">
        <f t="shared" si="20"/>
        <v>2010</v>
      </c>
      <c r="G113" s="92" t="str">
        <f t="shared" si="21"/>
        <v>m</v>
      </c>
    </row>
    <row r="114" spans="1:7" ht="16">
      <c r="A114" s="76">
        <v>104</v>
      </c>
      <c r="B114" s="76" t="str">
        <f t="shared" si="17"/>
        <v>The former Yugoslav Republic of Macedonia</v>
      </c>
      <c r="C114" s="253">
        <f t="shared" si="16"/>
        <v>0.41666666666666669</v>
      </c>
      <c r="D114" s="92">
        <f t="shared" si="18"/>
        <v>84</v>
      </c>
      <c r="E114" s="92">
        <f t="shared" si="19"/>
        <v>8</v>
      </c>
      <c r="F114" s="92">
        <f t="shared" si="20"/>
        <v>2010</v>
      </c>
      <c r="G114" s="92" t="str">
        <f t="shared" si="21"/>
        <v>m</v>
      </c>
    </row>
    <row r="115" spans="1:7" ht="16">
      <c r="A115" s="76">
        <v>105</v>
      </c>
      <c r="B115" s="76" t="str">
        <f t="shared" si="17"/>
        <v>Uruguay</v>
      </c>
      <c r="C115" s="253">
        <f t="shared" si="16"/>
        <v>0.41666666666666669</v>
      </c>
      <c r="D115" s="92">
        <f t="shared" si="18"/>
        <v>84</v>
      </c>
      <c r="E115" s="92">
        <f t="shared" si="19"/>
        <v>8</v>
      </c>
      <c r="F115" s="92">
        <f t="shared" si="20"/>
        <v>2010</v>
      </c>
      <c r="G115" s="92" t="str">
        <f t="shared" si="21"/>
        <v>m</v>
      </c>
    </row>
    <row r="116" spans="1:7" ht="16">
      <c r="A116" s="76">
        <v>106</v>
      </c>
      <c r="B116" s="76" t="str">
        <f t="shared" si="17"/>
        <v>Venezuela (Bolivarian Republic of)</v>
      </c>
      <c r="C116" s="253">
        <f t="shared" si="16"/>
        <v>0.41666666666666669</v>
      </c>
      <c r="D116" s="92">
        <f t="shared" si="18"/>
        <v>84</v>
      </c>
      <c r="E116" s="92">
        <f t="shared" si="19"/>
        <v>8</v>
      </c>
      <c r="F116" s="92">
        <f t="shared" si="20"/>
        <v>2010</v>
      </c>
      <c r="G116" s="92" t="str">
        <f t="shared" si="21"/>
        <v>m</v>
      </c>
    </row>
    <row r="117" spans="1:7" ht="16">
      <c r="A117" s="76">
        <v>107</v>
      </c>
      <c r="B117" s="76" t="str">
        <f t="shared" si="17"/>
        <v>Antigua and Barbuda</v>
      </c>
      <c r="C117" s="253">
        <f t="shared" si="16"/>
        <v>0.33333333333333331</v>
      </c>
      <c r="D117" s="92">
        <f t="shared" si="18"/>
        <v>107</v>
      </c>
      <c r="E117" s="92">
        <f t="shared" si="19"/>
        <v>9</v>
      </c>
      <c r="F117" s="92">
        <f t="shared" si="20"/>
        <v>2010</v>
      </c>
      <c r="G117" s="92" t="str">
        <f t="shared" si="21"/>
        <v>m</v>
      </c>
    </row>
    <row r="118" spans="1:7" ht="16">
      <c r="A118" s="76">
        <v>108</v>
      </c>
      <c r="B118" s="76" t="str">
        <f t="shared" si="17"/>
        <v>Argentina</v>
      </c>
      <c r="C118" s="253">
        <f t="shared" si="16"/>
        <v>0.33333333333333331</v>
      </c>
      <c r="D118" s="92">
        <f t="shared" si="18"/>
        <v>107</v>
      </c>
      <c r="E118" s="92">
        <f t="shared" si="19"/>
        <v>9</v>
      </c>
      <c r="F118" s="92">
        <f t="shared" si="20"/>
        <v>2010</v>
      </c>
      <c r="G118" s="92" t="str">
        <f t="shared" si="21"/>
        <v>m</v>
      </c>
    </row>
    <row r="119" spans="1:7" ht="16">
      <c r="A119" s="76">
        <v>109</v>
      </c>
      <c r="B119" s="76" t="str">
        <f t="shared" si="17"/>
        <v>Bahrain</v>
      </c>
      <c r="C119" s="253">
        <f t="shared" si="16"/>
        <v>0.33333333333333331</v>
      </c>
      <c r="D119" s="92">
        <f t="shared" si="18"/>
        <v>107</v>
      </c>
      <c r="E119" s="92">
        <f t="shared" si="19"/>
        <v>9</v>
      </c>
      <c r="F119" s="92">
        <f t="shared" si="20"/>
        <v>2010</v>
      </c>
      <c r="G119" s="92" t="str">
        <f t="shared" si="21"/>
        <v>m</v>
      </c>
    </row>
    <row r="120" spans="1:7" ht="16">
      <c r="A120" s="76">
        <v>110</v>
      </c>
      <c r="B120" s="76" t="str">
        <f t="shared" si="17"/>
        <v>Barbados</v>
      </c>
      <c r="C120" s="253">
        <f t="shared" si="16"/>
        <v>0.33333333333333331</v>
      </c>
      <c r="D120" s="92">
        <f t="shared" si="18"/>
        <v>107</v>
      </c>
      <c r="E120" s="92">
        <f t="shared" si="19"/>
        <v>9</v>
      </c>
      <c r="F120" s="92">
        <f t="shared" si="20"/>
        <v>2010</v>
      </c>
      <c r="G120" s="92" t="str">
        <f t="shared" si="21"/>
        <v>m</v>
      </c>
    </row>
    <row r="121" spans="1:7" ht="16">
      <c r="A121" s="76">
        <v>111</v>
      </c>
      <c r="B121" s="76" t="str">
        <f t="shared" si="17"/>
        <v>Bolivia (Plurinational State of)</v>
      </c>
      <c r="C121" s="253">
        <f t="shared" si="16"/>
        <v>0.33333333333333331</v>
      </c>
      <c r="D121" s="92">
        <f t="shared" si="18"/>
        <v>107</v>
      </c>
      <c r="E121" s="92">
        <f t="shared" si="19"/>
        <v>9</v>
      </c>
      <c r="F121" s="92">
        <f t="shared" si="20"/>
        <v>2010</v>
      </c>
      <c r="G121" s="92" t="str">
        <f t="shared" si="21"/>
        <v>m</v>
      </c>
    </row>
    <row r="122" spans="1:7" ht="16">
      <c r="A122" s="76">
        <v>112</v>
      </c>
      <c r="B122" s="76" t="str">
        <f t="shared" si="17"/>
        <v>Botswana</v>
      </c>
      <c r="C122" s="253">
        <f t="shared" si="16"/>
        <v>0.33333333333333331</v>
      </c>
      <c r="D122" s="92">
        <f t="shared" si="18"/>
        <v>107</v>
      </c>
      <c r="E122" s="92">
        <f t="shared" si="19"/>
        <v>9</v>
      </c>
      <c r="F122" s="92">
        <f t="shared" si="20"/>
        <v>2010</v>
      </c>
      <c r="G122" s="92" t="str">
        <f t="shared" si="21"/>
        <v>m</v>
      </c>
    </row>
    <row r="123" spans="1:7" ht="16">
      <c r="A123" s="76">
        <v>113</v>
      </c>
      <c r="B123" s="76" t="str">
        <f t="shared" si="17"/>
        <v>Brunei Darussalam</v>
      </c>
      <c r="C123" s="253">
        <f t="shared" si="16"/>
        <v>0.33333333333333331</v>
      </c>
      <c r="D123" s="92">
        <f t="shared" si="18"/>
        <v>107</v>
      </c>
      <c r="E123" s="92">
        <f t="shared" si="19"/>
        <v>9</v>
      </c>
      <c r="F123" s="92">
        <f t="shared" si="20"/>
        <v>2010</v>
      </c>
      <c r="G123" s="92" t="str">
        <f t="shared" si="21"/>
        <v>m</v>
      </c>
    </row>
    <row r="124" spans="1:7" ht="16">
      <c r="A124" s="76">
        <v>114</v>
      </c>
      <c r="B124" s="76" t="str">
        <f t="shared" si="17"/>
        <v>Grenada</v>
      </c>
      <c r="C124" s="253">
        <f t="shared" si="16"/>
        <v>0.33333333333333331</v>
      </c>
      <c r="D124" s="92">
        <f t="shared" si="18"/>
        <v>107</v>
      </c>
      <c r="E124" s="92">
        <f t="shared" si="19"/>
        <v>9</v>
      </c>
      <c r="F124" s="92">
        <f t="shared" si="20"/>
        <v>2010</v>
      </c>
      <c r="G124" s="92" t="str">
        <f t="shared" si="21"/>
        <v>m</v>
      </c>
    </row>
    <row r="125" spans="1:7" ht="16">
      <c r="A125" s="76">
        <v>115</v>
      </c>
      <c r="B125" s="76" t="str">
        <f t="shared" si="17"/>
        <v>Guyana</v>
      </c>
      <c r="C125" s="253">
        <f t="shared" si="16"/>
        <v>0.33333333333333331</v>
      </c>
      <c r="D125" s="92">
        <f t="shared" si="18"/>
        <v>107</v>
      </c>
      <c r="E125" s="92">
        <f t="shared" si="19"/>
        <v>9</v>
      </c>
      <c r="F125" s="92">
        <f t="shared" si="20"/>
        <v>2010</v>
      </c>
      <c r="G125" s="92" t="str">
        <f t="shared" si="21"/>
        <v>m</v>
      </c>
    </row>
    <row r="126" spans="1:7" ht="16">
      <c r="A126" s="76">
        <v>116</v>
      </c>
      <c r="B126" s="76" t="str">
        <f t="shared" si="17"/>
        <v>Jordan</v>
      </c>
      <c r="C126" s="253">
        <f t="shared" si="16"/>
        <v>0.33333333333333331</v>
      </c>
      <c r="D126" s="92">
        <f t="shared" si="18"/>
        <v>107</v>
      </c>
      <c r="E126" s="92">
        <f t="shared" si="19"/>
        <v>9</v>
      </c>
      <c r="F126" s="92">
        <f t="shared" si="20"/>
        <v>2010</v>
      </c>
      <c r="G126" s="92" t="str">
        <f t="shared" si="21"/>
        <v>m</v>
      </c>
    </row>
    <row r="127" spans="1:7" ht="16">
      <c r="A127" s="76">
        <v>117</v>
      </c>
      <c r="B127" s="76" t="str">
        <f t="shared" si="17"/>
        <v>Kyrgyzstan</v>
      </c>
      <c r="C127" s="253">
        <f t="shared" si="16"/>
        <v>0.33333333333333331</v>
      </c>
      <c r="D127" s="92">
        <f t="shared" si="18"/>
        <v>107</v>
      </c>
      <c r="E127" s="92">
        <f t="shared" si="19"/>
        <v>9</v>
      </c>
      <c r="F127" s="92">
        <f t="shared" si="20"/>
        <v>2010</v>
      </c>
      <c r="G127" s="92" t="str">
        <f t="shared" si="21"/>
        <v>m</v>
      </c>
    </row>
    <row r="128" spans="1:7" ht="16">
      <c r="A128" s="76">
        <v>118</v>
      </c>
      <c r="B128" s="76" t="str">
        <f t="shared" si="17"/>
        <v>Mexico</v>
      </c>
      <c r="C128" s="253">
        <f t="shared" si="16"/>
        <v>0.33333333333333331</v>
      </c>
      <c r="D128" s="92">
        <f t="shared" si="18"/>
        <v>107</v>
      </c>
      <c r="E128" s="92">
        <f t="shared" si="19"/>
        <v>9</v>
      </c>
      <c r="F128" s="92">
        <f t="shared" si="20"/>
        <v>2010</v>
      </c>
      <c r="G128" s="92" t="str">
        <f t="shared" si="21"/>
        <v>m</v>
      </c>
    </row>
    <row r="129" spans="1:7" ht="16">
      <c r="A129" s="76">
        <v>119</v>
      </c>
      <c r="B129" s="76" t="str">
        <f t="shared" si="17"/>
        <v>Micronesia (Federated States of)</v>
      </c>
      <c r="C129" s="253">
        <f t="shared" si="16"/>
        <v>0.33333333333333331</v>
      </c>
      <c r="D129" s="92">
        <f t="shared" si="18"/>
        <v>107</v>
      </c>
      <c r="E129" s="92">
        <f t="shared" si="19"/>
        <v>9</v>
      </c>
      <c r="F129" s="92">
        <f t="shared" si="20"/>
        <v>2010</v>
      </c>
      <c r="G129" s="92" t="str">
        <f t="shared" si="21"/>
        <v>m</v>
      </c>
    </row>
    <row r="130" spans="1:7" ht="16">
      <c r="A130" s="76">
        <v>120</v>
      </c>
      <c r="B130" s="76" t="str">
        <f t="shared" si="17"/>
        <v>Panama</v>
      </c>
      <c r="C130" s="253">
        <f t="shared" si="16"/>
        <v>0.33333333333333331</v>
      </c>
      <c r="D130" s="92">
        <f t="shared" si="18"/>
        <v>107</v>
      </c>
      <c r="E130" s="92">
        <f t="shared" si="19"/>
        <v>9</v>
      </c>
      <c r="F130" s="92">
        <f t="shared" si="20"/>
        <v>2010</v>
      </c>
      <c r="G130" s="92" t="str">
        <f t="shared" si="21"/>
        <v>m</v>
      </c>
    </row>
    <row r="131" spans="1:7" ht="16">
      <c r="A131" s="76">
        <v>121</v>
      </c>
      <c r="B131" s="76" t="str">
        <f t="shared" si="17"/>
        <v>Peru</v>
      </c>
      <c r="C131" s="253">
        <f t="shared" si="16"/>
        <v>0.33333333333333331</v>
      </c>
      <c r="D131" s="92">
        <f t="shared" si="18"/>
        <v>107</v>
      </c>
      <c r="E131" s="92">
        <f t="shared" si="19"/>
        <v>9</v>
      </c>
      <c r="F131" s="92">
        <f t="shared" si="20"/>
        <v>2010</v>
      </c>
      <c r="G131" s="92" t="str">
        <f t="shared" si="21"/>
        <v>m</v>
      </c>
    </row>
    <row r="132" spans="1:7" ht="16">
      <c r="A132" s="76">
        <v>122</v>
      </c>
      <c r="B132" s="76" t="str">
        <f t="shared" si="17"/>
        <v>Philippines</v>
      </c>
      <c r="C132" s="253">
        <f t="shared" si="16"/>
        <v>0.33333333333333331</v>
      </c>
      <c r="D132" s="92">
        <f t="shared" si="18"/>
        <v>107</v>
      </c>
      <c r="E132" s="92">
        <f t="shared" si="19"/>
        <v>9</v>
      </c>
      <c r="F132" s="92">
        <f t="shared" si="20"/>
        <v>2010</v>
      </c>
      <c r="G132" s="92" t="str">
        <f t="shared" si="21"/>
        <v>m</v>
      </c>
    </row>
    <row r="133" spans="1:7" ht="16">
      <c r="A133" s="76">
        <v>123</v>
      </c>
      <c r="B133" s="76" t="str">
        <f t="shared" si="17"/>
        <v>Saint Vincent and the Grenadines</v>
      </c>
      <c r="C133" s="253">
        <f t="shared" si="16"/>
        <v>0.33333333333333331</v>
      </c>
      <c r="D133" s="92">
        <f t="shared" si="18"/>
        <v>107</v>
      </c>
      <c r="E133" s="92">
        <f t="shared" si="19"/>
        <v>9</v>
      </c>
      <c r="F133" s="92">
        <f t="shared" si="20"/>
        <v>2010</v>
      </c>
      <c r="G133" s="92" t="str">
        <f t="shared" si="21"/>
        <v>m</v>
      </c>
    </row>
    <row r="134" spans="1:7" ht="16">
      <c r="A134" s="76">
        <v>124</v>
      </c>
      <c r="B134" s="76" t="str">
        <f t="shared" si="17"/>
        <v>Seychelles</v>
      </c>
      <c r="C134" s="253">
        <f t="shared" si="16"/>
        <v>0.33333333333333331</v>
      </c>
      <c r="D134" s="92">
        <f t="shared" si="18"/>
        <v>107</v>
      </c>
      <c r="E134" s="92">
        <f t="shared" si="19"/>
        <v>9</v>
      </c>
      <c r="F134" s="92">
        <f t="shared" si="20"/>
        <v>2010</v>
      </c>
      <c r="G134" s="92" t="str">
        <f t="shared" si="21"/>
        <v>m</v>
      </c>
    </row>
    <row r="135" spans="1:7" ht="16">
      <c r="A135" s="76">
        <v>125</v>
      </c>
      <c r="B135" s="76" t="str">
        <f t="shared" si="17"/>
        <v>South Africa</v>
      </c>
      <c r="C135" s="253">
        <f t="shared" si="16"/>
        <v>0.33333333333333331</v>
      </c>
      <c r="D135" s="92">
        <f t="shared" si="18"/>
        <v>107</v>
      </c>
      <c r="E135" s="92">
        <f t="shared" si="19"/>
        <v>9</v>
      </c>
      <c r="F135" s="92">
        <f t="shared" si="20"/>
        <v>2010</v>
      </c>
      <c r="G135" s="92" t="str">
        <f t="shared" si="21"/>
        <v>m</v>
      </c>
    </row>
    <row r="136" spans="1:7" ht="16">
      <c r="A136" s="76">
        <v>126</v>
      </c>
      <c r="B136" s="76" t="str">
        <f t="shared" si="17"/>
        <v>Sri Lanka</v>
      </c>
      <c r="C136" s="253">
        <f t="shared" si="16"/>
        <v>0.33333333333333331</v>
      </c>
      <c r="D136" s="92">
        <f t="shared" si="18"/>
        <v>107</v>
      </c>
      <c r="E136" s="92">
        <f t="shared" si="19"/>
        <v>9</v>
      </c>
      <c r="F136" s="92">
        <f t="shared" si="20"/>
        <v>2010</v>
      </c>
      <c r="G136" s="92" t="str">
        <f t="shared" si="21"/>
        <v>m</v>
      </c>
    </row>
    <row r="137" spans="1:7" ht="16">
      <c r="A137" s="76">
        <v>127</v>
      </c>
      <c r="B137" s="76" t="str">
        <f t="shared" si="17"/>
        <v>Trinidad and Tobago</v>
      </c>
      <c r="C137" s="253">
        <f t="shared" si="16"/>
        <v>0.33333333333333331</v>
      </c>
      <c r="D137" s="92">
        <f t="shared" si="18"/>
        <v>107</v>
      </c>
      <c r="E137" s="92">
        <f t="shared" si="19"/>
        <v>9</v>
      </c>
      <c r="F137" s="92">
        <f t="shared" si="20"/>
        <v>2010</v>
      </c>
      <c r="G137" s="92" t="str">
        <f t="shared" si="21"/>
        <v>m</v>
      </c>
    </row>
    <row r="138" spans="1:7" ht="16">
      <c r="A138" s="76">
        <v>128</v>
      </c>
      <c r="B138" s="76" t="str">
        <f t="shared" si="17"/>
        <v>United Arab Emirates</v>
      </c>
      <c r="C138" s="253">
        <f t="shared" si="16"/>
        <v>0.33333333333333331</v>
      </c>
      <c r="D138" s="92">
        <f t="shared" si="18"/>
        <v>107</v>
      </c>
      <c r="E138" s="92">
        <f t="shared" si="19"/>
        <v>9</v>
      </c>
      <c r="F138" s="92">
        <f t="shared" si="20"/>
        <v>2010</v>
      </c>
      <c r="G138" s="92" t="str">
        <f t="shared" si="21"/>
        <v>m</v>
      </c>
    </row>
    <row r="139" spans="1:7" ht="16">
      <c r="A139" s="76">
        <v>129</v>
      </c>
      <c r="B139" s="76" t="str">
        <f t="shared" ref="B139:B170" si="22">VLOOKUP(A139,SectorData,2,FALSE)</f>
        <v>United Kingdom of Great Britain and Northern Ireland</v>
      </c>
      <c r="C139" s="253">
        <f t="shared" si="16"/>
        <v>0.33333333333333331</v>
      </c>
      <c r="D139" s="92">
        <f t="shared" ref="D139:D170" si="23">VLOOKUP(A139,SectorData,4,FALSE)</f>
        <v>107</v>
      </c>
      <c r="E139" s="92">
        <f t="shared" ref="E139:E170" si="24">VLOOKUP(A139,SectorData,5,FALSE)</f>
        <v>9</v>
      </c>
      <c r="F139" s="92">
        <f t="shared" ref="F139:F170" si="25">VLOOKUP(A139,SectorData,6,FALSE)</f>
        <v>2010</v>
      </c>
      <c r="G139" s="92" t="str">
        <f t="shared" ref="G139:G170" si="26">VLOOKUP(A139,SectorData,7,FALSE)</f>
        <v>m</v>
      </c>
    </row>
    <row r="140" spans="1:7" ht="16">
      <c r="A140" s="76">
        <v>130</v>
      </c>
      <c r="B140" s="76" t="str">
        <f t="shared" si="22"/>
        <v>Albania</v>
      </c>
      <c r="C140" s="253">
        <f t="shared" ref="C140:C203" si="27">IF($O$1=1,((E140-(MIN(E$11:E$210)))/(MAX(E$11:E$210)-MIN(E$11:E$210))),((MAX(E$11:E$210)-E140)/(MAX(E$11:E$210)-MIN(E$11:E$210))))</f>
        <v>0.25</v>
      </c>
      <c r="D140" s="92">
        <f t="shared" si="23"/>
        <v>130</v>
      </c>
      <c r="E140" s="92">
        <f t="shared" si="24"/>
        <v>10</v>
      </c>
      <c r="F140" s="92">
        <f t="shared" si="25"/>
        <v>2010</v>
      </c>
      <c r="G140" s="92" t="str">
        <f t="shared" si="26"/>
        <v>m</v>
      </c>
    </row>
    <row r="141" spans="1:7" ht="16">
      <c r="A141" s="76">
        <v>131</v>
      </c>
      <c r="B141" s="76" t="str">
        <f t="shared" si="22"/>
        <v>Andorra</v>
      </c>
      <c r="C141" s="253">
        <f t="shared" si="27"/>
        <v>0.25</v>
      </c>
      <c r="D141" s="92">
        <f t="shared" si="23"/>
        <v>130</v>
      </c>
      <c r="E141" s="92">
        <f t="shared" si="24"/>
        <v>10</v>
      </c>
      <c r="F141" s="92">
        <f t="shared" si="25"/>
        <v>2010</v>
      </c>
      <c r="G141" s="92" t="str">
        <f t="shared" si="26"/>
        <v>m</v>
      </c>
    </row>
    <row r="142" spans="1:7" ht="16">
      <c r="A142" s="76">
        <v>132</v>
      </c>
      <c r="B142" s="76" t="str">
        <f t="shared" si="22"/>
        <v>Aruba</v>
      </c>
      <c r="C142" s="253">
        <f t="shared" si="27"/>
        <v>0.25</v>
      </c>
      <c r="D142" s="92">
        <f t="shared" si="23"/>
        <v>130</v>
      </c>
      <c r="E142" s="92">
        <f t="shared" si="24"/>
        <v>10</v>
      </c>
      <c r="F142" s="92">
        <f t="shared" si="25"/>
        <v>2010</v>
      </c>
      <c r="G142" s="92" t="str">
        <f t="shared" si="26"/>
        <v>i</v>
      </c>
    </row>
    <row r="143" spans="1:7" ht="16">
      <c r="A143" s="76">
        <v>133</v>
      </c>
      <c r="B143" s="76" t="str">
        <f t="shared" si="22"/>
        <v>Chile</v>
      </c>
      <c r="C143" s="253">
        <f t="shared" si="27"/>
        <v>0.25</v>
      </c>
      <c r="D143" s="92">
        <f t="shared" si="23"/>
        <v>130</v>
      </c>
      <c r="E143" s="92">
        <f t="shared" si="24"/>
        <v>10</v>
      </c>
      <c r="F143" s="92">
        <f t="shared" si="25"/>
        <v>2010</v>
      </c>
      <c r="G143" s="92" t="str">
        <f t="shared" si="26"/>
        <v>m</v>
      </c>
    </row>
    <row r="144" spans="1:7" ht="16">
      <c r="A144" s="76">
        <v>134</v>
      </c>
      <c r="B144" s="76" t="str">
        <f t="shared" si="22"/>
        <v>Croatia</v>
      </c>
      <c r="C144" s="253">
        <f t="shared" si="27"/>
        <v>0.25</v>
      </c>
      <c r="D144" s="92">
        <f t="shared" si="23"/>
        <v>130</v>
      </c>
      <c r="E144" s="92">
        <f t="shared" si="24"/>
        <v>10</v>
      </c>
      <c r="F144" s="92">
        <f t="shared" si="25"/>
        <v>2010</v>
      </c>
      <c r="G144" s="92" t="str">
        <f t="shared" si="26"/>
        <v>m</v>
      </c>
    </row>
    <row r="145" spans="1:7" ht="16">
      <c r="A145" s="76">
        <v>135</v>
      </c>
      <c r="B145" s="76" t="str">
        <f t="shared" si="22"/>
        <v>Cuba</v>
      </c>
      <c r="C145" s="253">
        <f t="shared" si="27"/>
        <v>0.25</v>
      </c>
      <c r="D145" s="92">
        <f t="shared" si="23"/>
        <v>130</v>
      </c>
      <c r="E145" s="92">
        <f t="shared" si="24"/>
        <v>10</v>
      </c>
      <c r="F145" s="92">
        <f t="shared" si="25"/>
        <v>2010</v>
      </c>
      <c r="G145" s="92" t="str">
        <f t="shared" si="26"/>
        <v>m</v>
      </c>
    </row>
    <row r="146" spans="1:7" ht="16">
      <c r="A146" s="76">
        <v>136</v>
      </c>
      <c r="B146" s="76" t="str">
        <f t="shared" si="22"/>
        <v>Cyprus</v>
      </c>
      <c r="C146" s="253">
        <f t="shared" si="27"/>
        <v>0.25</v>
      </c>
      <c r="D146" s="92">
        <f t="shared" si="23"/>
        <v>130</v>
      </c>
      <c r="E146" s="92">
        <f t="shared" si="24"/>
        <v>10</v>
      </c>
      <c r="F146" s="92">
        <f t="shared" si="25"/>
        <v>2010</v>
      </c>
      <c r="G146" s="92" t="str">
        <f t="shared" si="26"/>
        <v>m</v>
      </c>
    </row>
    <row r="147" spans="1:7" ht="16">
      <c r="A147" s="76">
        <v>137</v>
      </c>
      <c r="B147" s="76" t="str">
        <f t="shared" si="22"/>
        <v>Finland</v>
      </c>
      <c r="C147" s="253">
        <f t="shared" si="27"/>
        <v>0.25</v>
      </c>
      <c r="D147" s="92">
        <f t="shared" si="23"/>
        <v>130</v>
      </c>
      <c r="E147" s="92">
        <f t="shared" si="24"/>
        <v>10</v>
      </c>
      <c r="F147" s="92">
        <f t="shared" si="25"/>
        <v>2010</v>
      </c>
      <c r="G147" s="92" t="str">
        <f t="shared" si="26"/>
        <v>m</v>
      </c>
    </row>
    <row r="148" spans="1:7" ht="16">
      <c r="A148" s="76">
        <v>138</v>
      </c>
      <c r="B148" s="76" t="str">
        <f t="shared" si="22"/>
        <v>French Polynesia</v>
      </c>
      <c r="C148" s="253">
        <f t="shared" si="27"/>
        <v>0.25</v>
      </c>
      <c r="D148" s="92">
        <f t="shared" si="23"/>
        <v>130</v>
      </c>
      <c r="E148" s="92">
        <f t="shared" si="24"/>
        <v>10</v>
      </c>
      <c r="F148" s="92">
        <f t="shared" si="25"/>
        <v>2010</v>
      </c>
      <c r="G148" s="92" t="str">
        <f t="shared" si="26"/>
        <v>i</v>
      </c>
    </row>
    <row r="149" spans="1:7" ht="16">
      <c r="A149" s="76">
        <v>139</v>
      </c>
      <c r="B149" s="76" t="str">
        <f t="shared" si="22"/>
        <v>Greece</v>
      </c>
      <c r="C149" s="253">
        <f t="shared" si="27"/>
        <v>0.25</v>
      </c>
      <c r="D149" s="92">
        <f t="shared" si="23"/>
        <v>130</v>
      </c>
      <c r="E149" s="92">
        <f t="shared" si="24"/>
        <v>10</v>
      </c>
      <c r="F149" s="92">
        <f t="shared" si="25"/>
        <v>2010</v>
      </c>
      <c r="G149" s="92" t="str">
        <f t="shared" si="26"/>
        <v>m</v>
      </c>
    </row>
    <row r="150" spans="1:7" ht="16">
      <c r="A150" s="76">
        <v>140</v>
      </c>
      <c r="B150" s="76" t="str">
        <f t="shared" si="22"/>
        <v>Iceland</v>
      </c>
      <c r="C150" s="253">
        <f t="shared" si="27"/>
        <v>0.25</v>
      </c>
      <c r="D150" s="92">
        <f t="shared" si="23"/>
        <v>130</v>
      </c>
      <c r="E150" s="92">
        <f t="shared" si="24"/>
        <v>10</v>
      </c>
      <c r="F150" s="92">
        <f t="shared" si="25"/>
        <v>2010</v>
      </c>
      <c r="G150" s="92" t="str">
        <f t="shared" si="26"/>
        <v>m</v>
      </c>
    </row>
    <row r="151" spans="1:7" ht="16">
      <c r="A151" s="76">
        <v>141</v>
      </c>
      <c r="B151" s="76" t="str">
        <f t="shared" si="22"/>
        <v>Italy</v>
      </c>
      <c r="C151" s="253">
        <f t="shared" si="27"/>
        <v>0.25</v>
      </c>
      <c r="D151" s="92">
        <f t="shared" si="23"/>
        <v>130</v>
      </c>
      <c r="E151" s="92">
        <f t="shared" si="24"/>
        <v>10</v>
      </c>
      <c r="F151" s="92">
        <f t="shared" si="25"/>
        <v>2010</v>
      </c>
      <c r="G151" s="92" t="str">
        <f t="shared" si="26"/>
        <v>m</v>
      </c>
    </row>
    <row r="152" spans="1:7" ht="16">
      <c r="A152" s="76">
        <v>142</v>
      </c>
      <c r="B152" s="76" t="str">
        <f t="shared" si="22"/>
        <v>Jamaica</v>
      </c>
      <c r="C152" s="253">
        <f t="shared" si="27"/>
        <v>0.25</v>
      </c>
      <c r="D152" s="92">
        <f t="shared" si="23"/>
        <v>130</v>
      </c>
      <c r="E152" s="92">
        <f t="shared" si="24"/>
        <v>10</v>
      </c>
      <c r="F152" s="92">
        <f t="shared" si="25"/>
        <v>2010</v>
      </c>
      <c r="G152" s="92" t="str">
        <f t="shared" si="26"/>
        <v>m</v>
      </c>
    </row>
    <row r="153" spans="1:7" ht="16">
      <c r="A153" s="76">
        <v>143</v>
      </c>
      <c r="B153" s="76" t="str">
        <f t="shared" si="22"/>
        <v>Kazakhstan</v>
      </c>
      <c r="C153" s="253">
        <f t="shared" si="27"/>
        <v>0.25</v>
      </c>
      <c r="D153" s="92">
        <f t="shared" si="23"/>
        <v>130</v>
      </c>
      <c r="E153" s="92">
        <f t="shared" si="24"/>
        <v>10</v>
      </c>
      <c r="F153" s="92">
        <f t="shared" si="25"/>
        <v>2010</v>
      </c>
      <c r="G153" s="92" t="str">
        <f t="shared" si="26"/>
        <v>m</v>
      </c>
    </row>
    <row r="154" spans="1:7" ht="16">
      <c r="A154" s="76">
        <v>144</v>
      </c>
      <c r="B154" s="76" t="str">
        <f t="shared" si="22"/>
        <v>Liechtenstein</v>
      </c>
      <c r="C154" s="253">
        <f t="shared" si="27"/>
        <v>0.25</v>
      </c>
      <c r="D154" s="92">
        <f t="shared" si="23"/>
        <v>130</v>
      </c>
      <c r="E154" s="92">
        <f t="shared" si="24"/>
        <v>10</v>
      </c>
      <c r="F154" s="92">
        <f t="shared" si="25"/>
        <v>2010</v>
      </c>
      <c r="G154" s="92" t="str">
        <f t="shared" si="26"/>
        <v>m</v>
      </c>
    </row>
    <row r="155" spans="1:7" ht="16">
      <c r="A155" s="76">
        <v>145</v>
      </c>
      <c r="B155" s="76" t="str">
        <f t="shared" si="22"/>
        <v>Luxembourg</v>
      </c>
      <c r="C155" s="253">
        <f t="shared" si="27"/>
        <v>0.25</v>
      </c>
      <c r="D155" s="92">
        <f t="shared" si="23"/>
        <v>130</v>
      </c>
      <c r="E155" s="92">
        <f t="shared" si="24"/>
        <v>10</v>
      </c>
      <c r="F155" s="92">
        <f t="shared" si="25"/>
        <v>2010</v>
      </c>
      <c r="G155" s="92" t="str">
        <f t="shared" si="26"/>
        <v>m</v>
      </c>
    </row>
    <row r="156" spans="1:7" ht="16">
      <c r="A156" s="76">
        <v>146</v>
      </c>
      <c r="B156" s="76" t="str">
        <f t="shared" si="22"/>
        <v>Malaysia</v>
      </c>
      <c r="C156" s="253">
        <f t="shared" si="27"/>
        <v>0.25</v>
      </c>
      <c r="D156" s="92">
        <f t="shared" si="23"/>
        <v>130</v>
      </c>
      <c r="E156" s="92">
        <f t="shared" si="24"/>
        <v>10</v>
      </c>
      <c r="F156" s="92">
        <f t="shared" si="25"/>
        <v>2010</v>
      </c>
      <c r="G156" s="92" t="str">
        <f t="shared" si="26"/>
        <v>m</v>
      </c>
    </row>
    <row r="157" spans="1:7" ht="16">
      <c r="A157" s="76">
        <v>147</v>
      </c>
      <c r="B157" s="76" t="str">
        <f t="shared" si="22"/>
        <v>Malta</v>
      </c>
      <c r="C157" s="253">
        <f t="shared" si="27"/>
        <v>0.25</v>
      </c>
      <c r="D157" s="92">
        <f t="shared" si="23"/>
        <v>130</v>
      </c>
      <c r="E157" s="92">
        <f t="shared" si="24"/>
        <v>10</v>
      </c>
      <c r="F157" s="92">
        <f t="shared" si="25"/>
        <v>2010</v>
      </c>
      <c r="G157" s="92" t="str">
        <f t="shared" si="26"/>
        <v>m</v>
      </c>
    </row>
    <row r="158" spans="1:7" ht="16">
      <c r="A158" s="76">
        <v>148</v>
      </c>
      <c r="B158" s="76" t="str">
        <f t="shared" si="22"/>
        <v>Poland</v>
      </c>
      <c r="C158" s="253">
        <f t="shared" si="27"/>
        <v>0.25</v>
      </c>
      <c r="D158" s="92">
        <f t="shared" si="23"/>
        <v>130</v>
      </c>
      <c r="E158" s="92">
        <f t="shared" si="24"/>
        <v>10</v>
      </c>
      <c r="F158" s="92">
        <f t="shared" si="25"/>
        <v>2010</v>
      </c>
      <c r="G158" s="92" t="str">
        <f t="shared" si="26"/>
        <v>m</v>
      </c>
    </row>
    <row r="159" spans="1:7" ht="16">
      <c r="A159" s="76">
        <v>149</v>
      </c>
      <c r="B159" s="76" t="str">
        <f t="shared" si="22"/>
        <v>Puerto Rico</v>
      </c>
      <c r="C159" s="253">
        <f t="shared" si="27"/>
        <v>0.25</v>
      </c>
      <c r="D159" s="92">
        <f t="shared" si="23"/>
        <v>130</v>
      </c>
      <c r="E159" s="92">
        <f t="shared" si="24"/>
        <v>10</v>
      </c>
      <c r="F159" s="92">
        <f t="shared" si="25"/>
        <v>2010</v>
      </c>
      <c r="G159" s="92" t="str">
        <f t="shared" si="26"/>
        <v>i</v>
      </c>
    </row>
    <row r="160" spans="1:7" ht="16">
      <c r="A160" s="76">
        <v>150</v>
      </c>
      <c r="B160" s="76" t="str">
        <f t="shared" si="22"/>
        <v>Republic of Moldova</v>
      </c>
      <c r="C160" s="253">
        <f t="shared" si="27"/>
        <v>0.25</v>
      </c>
      <c r="D160" s="92">
        <f t="shared" si="23"/>
        <v>130</v>
      </c>
      <c r="E160" s="92">
        <f t="shared" si="24"/>
        <v>10</v>
      </c>
      <c r="F160" s="92">
        <f t="shared" si="25"/>
        <v>2010</v>
      </c>
      <c r="G160" s="92" t="str">
        <f t="shared" si="26"/>
        <v>m</v>
      </c>
    </row>
    <row r="161" spans="1:7" ht="16">
      <c r="A161" s="76">
        <v>151</v>
      </c>
      <c r="B161" s="76" t="str">
        <f t="shared" si="22"/>
        <v>Romania</v>
      </c>
      <c r="C161" s="253">
        <f t="shared" si="27"/>
        <v>0.25</v>
      </c>
      <c r="D161" s="92">
        <f t="shared" si="23"/>
        <v>130</v>
      </c>
      <c r="E161" s="92">
        <f t="shared" si="24"/>
        <v>10</v>
      </c>
      <c r="F161" s="92">
        <f t="shared" si="25"/>
        <v>2010</v>
      </c>
      <c r="G161" s="92" t="str">
        <f t="shared" si="26"/>
        <v>m</v>
      </c>
    </row>
    <row r="162" spans="1:7" ht="16">
      <c r="A162" s="76">
        <v>152</v>
      </c>
      <c r="B162" s="76" t="str">
        <f t="shared" si="22"/>
        <v>Samoa</v>
      </c>
      <c r="C162" s="253">
        <f t="shared" si="27"/>
        <v>0.25</v>
      </c>
      <c r="D162" s="92">
        <f t="shared" si="23"/>
        <v>130</v>
      </c>
      <c r="E162" s="92">
        <f t="shared" si="24"/>
        <v>10</v>
      </c>
      <c r="F162" s="92">
        <f t="shared" si="25"/>
        <v>2010</v>
      </c>
      <c r="G162" s="92" t="str">
        <f t="shared" si="26"/>
        <v>m</v>
      </c>
    </row>
    <row r="163" spans="1:7" ht="16">
      <c r="A163" s="76">
        <v>153</v>
      </c>
      <c r="B163" s="76" t="str">
        <f t="shared" si="22"/>
        <v>Serbia</v>
      </c>
      <c r="C163" s="253">
        <f t="shared" si="27"/>
        <v>0.25</v>
      </c>
      <c r="D163" s="92">
        <f t="shared" si="23"/>
        <v>130</v>
      </c>
      <c r="E163" s="92">
        <f t="shared" si="24"/>
        <v>10</v>
      </c>
      <c r="F163" s="92">
        <f t="shared" si="25"/>
        <v>2010</v>
      </c>
      <c r="G163" s="92" t="str">
        <f t="shared" si="26"/>
        <v>m</v>
      </c>
    </row>
    <row r="164" spans="1:7" ht="16">
      <c r="A164" s="76">
        <v>154</v>
      </c>
      <c r="B164" s="76" t="str">
        <f t="shared" si="22"/>
        <v>Singapore</v>
      </c>
      <c r="C164" s="253">
        <f t="shared" si="27"/>
        <v>0.25</v>
      </c>
      <c r="D164" s="92">
        <f t="shared" si="23"/>
        <v>130</v>
      </c>
      <c r="E164" s="92">
        <f t="shared" si="24"/>
        <v>10</v>
      </c>
      <c r="F164" s="92">
        <f t="shared" si="25"/>
        <v>2010</v>
      </c>
      <c r="G164" s="92" t="str">
        <f t="shared" si="26"/>
        <v>m</v>
      </c>
    </row>
    <row r="165" spans="1:7" ht="16">
      <c r="A165" s="76">
        <v>155</v>
      </c>
      <c r="B165" s="76" t="str">
        <f t="shared" si="22"/>
        <v>Spain</v>
      </c>
      <c r="C165" s="253">
        <f t="shared" si="27"/>
        <v>0.25</v>
      </c>
      <c r="D165" s="92">
        <f t="shared" si="23"/>
        <v>130</v>
      </c>
      <c r="E165" s="92">
        <f t="shared" si="24"/>
        <v>10</v>
      </c>
      <c r="F165" s="92">
        <f t="shared" si="25"/>
        <v>2010</v>
      </c>
      <c r="G165" s="92" t="str">
        <f t="shared" si="26"/>
        <v>m</v>
      </c>
    </row>
    <row r="166" spans="1:7" ht="16">
      <c r="A166" s="76">
        <v>156</v>
      </c>
      <c r="B166" s="76" t="str">
        <f t="shared" si="22"/>
        <v>Tajikistan</v>
      </c>
      <c r="C166" s="253">
        <f t="shared" si="27"/>
        <v>0.25</v>
      </c>
      <c r="D166" s="92">
        <f t="shared" si="23"/>
        <v>130</v>
      </c>
      <c r="E166" s="92">
        <f t="shared" si="24"/>
        <v>10</v>
      </c>
      <c r="F166" s="92">
        <f t="shared" si="25"/>
        <v>2010</v>
      </c>
      <c r="G166" s="92" t="str">
        <f t="shared" si="26"/>
        <v>m</v>
      </c>
    </row>
    <row r="167" spans="1:7" ht="16">
      <c r="A167" s="76">
        <v>157</v>
      </c>
      <c r="B167" s="76" t="str">
        <f t="shared" si="22"/>
        <v>Tonga</v>
      </c>
      <c r="C167" s="253">
        <f t="shared" si="27"/>
        <v>0.25</v>
      </c>
      <c r="D167" s="92">
        <f t="shared" si="23"/>
        <v>130</v>
      </c>
      <c r="E167" s="92">
        <f t="shared" si="24"/>
        <v>10</v>
      </c>
      <c r="F167" s="92">
        <f t="shared" si="25"/>
        <v>2010</v>
      </c>
      <c r="G167" s="92" t="str">
        <f t="shared" si="26"/>
        <v>m</v>
      </c>
    </row>
    <row r="168" spans="1:7" ht="16">
      <c r="A168" s="76">
        <v>158</v>
      </c>
      <c r="B168" s="76" t="str">
        <f t="shared" si="22"/>
        <v>Turkmenistan</v>
      </c>
      <c r="C168" s="253">
        <f t="shared" si="27"/>
        <v>0.25</v>
      </c>
      <c r="D168" s="92">
        <f t="shared" si="23"/>
        <v>130</v>
      </c>
      <c r="E168" s="92">
        <f t="shared" si="24"/>
        <v>10</v>
      </c>
      <c r="F168" s="92">
        <f t="shared" si="25"/>
        <v>2010</v>
      </c>
      <c r="G168" s="92" t="str">
        <f t="shared" si="26"/>
        <v>m</v>
      </c>
    </row>
    <row r="169" spans="1:7" ht="16">
      <c r="A169" s="76">
        <v>159</v>
      </c>
      <c r="B169" s="76" t="str">
        <f t="shared" si="22"/>
        <v>Uzbekistan</v>
      </c>
      <c r="C169" s="253">
        <f t="shared" si="27"/>
        <v>0.25</v>
      </c>
      <c r="D169" s="92">
        <f t="shared" si="23"/>
        <v>130</v>
      </c>
      <c r="E169" s="92">
        <f t="shared" si="24"/>
        <v>10</v>
      </c>
      <c r="F169" s="92">
        <f t="shared" si="25"/>
        <v>2010</v>
      </c>
      <c r="G169" s="92" t="str">
        <f t="shared" si="26"/>
        <v>m</v>
      </c>
    </row>
    <row r="170" spans="1:7" ht="16">
      <c r="A170" s="76">
        <v>160</v>
      </c>
      <c r="B170" s="76" t="str">
        <f t="shared" si="22"/>
        <v>Armenia</v>
      </c>
      <c r="C170" s="253">
        <f t="shared" si="27"/>
        <v>0.16666666666666666</v>
      </c>
      <c r="D170" s="92">
        <f t="shared" si="23"/>
        <v>160</v>
      </c>
      <c r="E170" s="92">
        <f t="shared" si="24"/>
        <v>11</v>
      </c>
      <c r="F170" s="92">
        <f t="shared" si="25"/>
        <v>2010</v>
      </c>
      <c r="G170" s="92" t="str">
        <f t="shared" si="26"/>
        <v>m</v>
      </c>
    </row>
    <row r="171" spans="1:7" ht="16">
      <c r="A171" s="76">
        <v>161</v>
      </c>
      <c r="B171" s="76" t="str">
        <f t="shared" ref="B171:B202" si="28">VLOOKUP(A171,SectorData,2,FALSE)</f>
        <v>Austria</v>
      </c>
      <c r="C171" s="253">
        <f t="shared" si="27"/>
        <v>0.16666666666666666</v>
      </c>
      <c r="D171" s="92">
        <f t="shared" ref="D171:D202" si="29">VLOOKUP(A171,SectorData,4,FALSE)</f>
        <v>160</v>
      </c>
      <c r="E171" s="92">
        <f t="shared" ref="E171:E202" si="30">VLOOKUP(A171,SectorData,5,FALSE)</f>
        <v>11</v>
      </c>
      <c r="F171" s="92">
        <f t="shared" ref="F171:F202" si="31">VLOOKUP(A171,SectorData,6,FALSE)</f>
        <v>2010</v>
      </c>
      <c r="G171" s="92" t="str">
        <f t="shared" ref="G171:G202" si="32">VLOOKUP(A171,SectorData,7,FALSE)</f>
        <v>m</v>
      </c>
    </row>
    <row r="172" spans="1:7" ht="16">
      <c r="A172" s="76">
        <v>162</v>
      </c>
      <c r="B172" s="76" t="str">
        <f t="shared" si="28"/>
        <v>Azerbaijan</v>
      </c>
      <c r="C172" s="253">
        <f t="shared" si="27"/>
        <v>0.16666666666666666</v>
      </c>
      <c r="D172" s="92">
        <f t="shared" si="29"/>
        <v>160</v>
      </c>
      <c r="E172" s="92">
        <f t="shared" si="30"/>
        <v>11</v>
      </c>
      <c r="F172" s="92">
        <f t="shared" si="31"/>
        <v>2010</v>
      </c>
      <c r="G172" s="92" t="str">
        <f t="shared" si="32"/>
        <v>m</v>
      </c>
    </row>
    <row r="173" spans="1:7" ht="16">
      <c r="A173" s="76">
        <v>163</v>
      </c>
      <c r="B173" s="76" t="str">
        <f t="shared" si="28"/>
        <v>Belgium</v>
      </c>
      <c r="C173" s="253">
        <f t="shared" si="27"/>
        <v>0.16666666666666666</v>
      </c>
      <c r="D173" s="92">
        <f t="shared" si="29"/>
        <v>160</v>
      </c>
      <c r="E173" s="92">
        <f t="shared" si="30"/>
        <v>11</v>
      </c>
      <c r="F173" s="92">
        <f t="shared" si="31"/>
        <v>2010</v>
      </c>
      <c r="G173" s="92" t="str">
        <f t="shared" si="32"/>
        <v>m</v>
      </c>
    </row>
    <row r="174" spans="1:7" ht="16">
      <c r="A174" s="76">
        <v>164</v>
      </c>
      <c r="B174" s="76" t="str">
        <f t="shared" si="28"/>
        <v>Bulgaria</v>
      </c>
      <c r="C174" s="253">
        <f t="shared" si="27"/>
        <v>0.16666666666666666</v>
      </c>
      <c r="D174" s="92">
        <f t="shared" si="29"/>
        <v>160</v>
      </c>
      <c r="E174" s="92">
        <f t="shared" si="30"/>
        <v>11</v>
      </c>
      <c r="F174" s="92">
        <f t="shared" si="31"/>
        <v>2010</v>
      </c>
      <c r="G174" s="92" t="str">
        <f t="shared" si="32"/>
        <v>m</v>
      </c>
    </row>
    <row r="175" spans="1:7" ht="16">
      <c r="A175" s="76">
        <v>165</v>
      </c>
      <c r="B175" s="76" t="str">
        <f t="shared" si="28"/>
        <v>Cayman Islands</v>
      </c>
      <c r="C175" s="253">
        <f t="shared" si="27"/>
        <v>0.16666666666666666</v>
      </c>
      <c r="D175" s="92">
        <f t="shared" si="29"/>
        <v>160</v>
      </c>
      <c r="E175" s="92">
        <f t="shared" si="30"/>
        <v>11</v>
      </c>
      <c r="F175" s="92">
        <f t="shared" si="31"/>
        <v>2010</v>
      </c>
      <c r="G175" s="92" t="str">
        <f t="shared" si="32"/>
        <v>i</v>
      </c>
    </row>
    <row r="176" spans="1:7" ht="16">
      <c r="A176" s="76">
        <v>166</v>
      </c>
      <c r="B176" s="76" t="str">
        <f t="shared" si="28"/>
        <v>Denmark</v>
      </c>
      <c r="C176" s="253">
        <f t="shared" si="27"/>
        <v>0.16666666666666666</v>
      </c>
      <c r="D176" s="92">
        <f t="shared" si="29"/>
        <v>160</v>
      </c>
      <c r="E176" s="92">
        <f t="shared" si="30"/>
        <v>11</v>
      </c>
      <c r="F176" s="92">
        <f t="shared" si="31"/>
        <v>2010</v>
      </c>
      <c r="G176" s="92" t="str">
        <f t="shared" si="32"/>
        <v>m</v>
      </c>
    </row>
    <row r="177" spans="1:7" ht="16">
      <c r="A177" s="76">
        <v>167</v>
      </c>
      <c r="B177" s="76" t="str">
        <f t="shared" si="28"/>
        <v>Fiji</v>
      </c>
      <c r="C177" s="253">
        <f t="shared" si="27"/>
        <v>0.16666666666666666</v>
      </c>
      <c r="D177" s="92">
        <f t="shared" si="29"/>
        <v>160</v>
      </c>
      <c r="E177" s="92">
        <f t="shared" si="30"/>
        <v>11</v>
      </c>
      <c r="F177" s="92">
        <f t="shared" si="31"/>
        <v>2010</v>
      </c>
      <c r="G177" s="92" t="str">
        <f t="shared" si="32"/>
        <v>m</v>
      </c>
    </row>
    <row r="178" spans="1:7" ht="16">
      <c r="A178" s="76">
        <v>168</v>
      </c>
      <c r="B178" s="76" t="str">
        <f t="shared" si="28"/>
        <v>France</v>
      </c>
      <c r="C178" s="253">
        <f t="shared" si="27"/>
        <v>0.16666666666666666</v>
      </c>
      <c r="D178" s="92">
        <f t="shared" si="29"/>
        <v>160</v>
      </c>
      <c r="E178" s="92">
        <f t="shared" si="30"/>
        <v>11</v>
      </c>
      <c r="F178" s="92">
        <f t="shared" si="31"/>
        <v>2010</v>
      </c>
      <c r="G178" s="92" t="str">
        <f t="shared" si="32"/>
        <v>m</v>
      </c>
    </row>
    <row r="179" spans="1:7" ht="16">
      <c r="A179" s="76">
        <v>169</v>
      </c>
      <c r="B179" s="76" t="str">
        <f t="shared" si="28"/>
        <v>Greenland</v>
      </c>
      <c r="C179" s="253">
        <f t="shared" si="27"/>
        <v>0.16666666666666666</v>
      </c>
      <c r="D179" s="92">
        <f t="shared" si="29"/>
        <v>160</v>
      </c>
      <c r="E179" s="92">
        <f t="shared" si="30"/>
        <v>11</v>
      </c>
      <c r="F179" s="92">
        <f t="shared" si="31"/>
        <v>2010</v>
      </c>
      <c r="G179" s="92" t="str">
        <f t="shared" si="32"/>
        <v>i</v>
      </c>
    </row>
    <row r="180" spans="1:7" ht="16">
      <c r="A180" s="76">
        <v>170</v>
      </c>
      <c r="B180" s="76" t="str">
        <f t="shared" si="28"/>
        <v>Latvia</v>
      </c>
      <c r="C180" s="253">
        <f t="shared" si="27"/>
        <v>0.16666666666666666</v>
      </c>
      <c r="D180" s="92">
        <f t="shared" si="29"/>
        <v>160</v>
      </c>
      <c r="E180" s="92">
        <f t="shared" si="30"/>
        <v>11</v>
      </c>
      <c r="F180" s="92">
        <f t="shared" si="31"/>
        <v>2010</v>
      </c>
      <c r="G180" s="92" t="str">
        <f t="shared" si="32"/>
        <v>m</v>
      </c>
    </row>
    <row r="181" spans="1:7" ht="16">
      <c r="A181" s="76">
        <v>171</v>
      </c>
      <c r="B181" s="76" t="str">
        <f t="shared" si="28"/>
        <v>Lithuania</v>
      </c>
      <c r="C181" s="253">
        <f t="shared" si="27"/>
        <v>0.16666666666666666</v>
      </c>
      <c r="D181" s="92">
        <f t="shared" si="29"/>
        <v>160</v>
      </c>
      <c r="E181" s="92">
        <f t="shared" si="30"/>
        <v>11</v>
      </c>
      <c r="F181" s="92">
        <f t="shared" si="31"/>
        <v>2010</v>
      </c>
      <c r="G181" s="92" t="str">
        <f t="shared" si="32"/>
        <v>m</v>
      </c>
    </row>
    <row r="182" spans="1:7" ht="16">
      <c r="A182" s="76">
        <v>172</v>
      </c>
      <c r="B182" s="76" t="str">
        <f t="shared" si="28"/>
        <v>Montenegro</v>
      </c>
      <c r="C182" s="253">
        <f t="shared" si="27"/>
        <v>0.16666666666666666</v>
      </c>
      <c r="D182" s="92">
        <f t="shared" si="29"/>
        <v>160</v>
      </c>
      <c r="E182" s="92">
        <f t="shared" si="30"/>
        <v>11</v>
      </c>
      <c r="F182" s="92">
        <f t="shared" si="31"/>
        <v>2010</v>
      </c>
      <c r="G182" s="92" t="str">
        <f t="shared" si="32"/>
        <v>m</v>
      </c>
    </row>
    <row r="183" spans="1:7" ht="16">
      <c r="A183" s="76">
        <v>173</v>
      </c>
      <c r="B183" s="76" t="str">
        <f t="shared" si="28"/>
        <v>New Caledonia</v>
      </c>
      <c r="C183" s="253">
        <f t="shared" si="27"/>
        <v>0.16666666666666666</v>
      </c>
      <c r="D183" s="92">
        <f t="shared" si="29"/>
        <v>160</v>
      </c>
      <c r="E183" s="92">
        <f t="shared" si="30"/>
        <v>11</v>
      </c>
      <c r="F183" s="92">
        <f t="shared" si="31"/>
        <v>2010</v>
      </c>
      <c r="G183" s="92" t="str">
        <f t="shared" si="32"/>
        <v>i</v>
      </c>
    </row>
    <row r="184" spans="1:7" ht="16">
      <c r="A184" s="76">
        <v>174</v>
      </c>
      <c r="B184" s="76" t="str">
        <f t="shared" si="28"/>
        <v>San Marino</v>
      </c>
      <c r="C184" s="253">
        <f t="shared" si="27"/>
        <v>0.16666666666666666</v>
      </c>
      <c r="D184" s="92">
        <f t="shared" si="29"/>
        <v>160</v>
      </c>
      <c r="E184" s="92">
        <f t="shared" si="30"/>
        <v>11</v>
      </c>
      <c r="F184" s="92">
        <f t="shared" si="31"/>
        <v>2010</v>
      </c>
      <c r="G184" s="92" t="str">
        <f t="shared" si="32"/>
        <v>i</v>
      </c>
    </row>
    <row r="185" spans="1:7" ht="16">
      <c r="A185" s="76">
        <v>175</v>
      </c>
      <c r="B185" s="76" t="str">
        <f t="shared" si="28"/>
        <v>Switzerland</v>
      </c>
      <c r="C185" s="253">
        <f t="shared" si="27"/>
        <v>0.16666666666666666</v>
      </c>
      <c r="D185" s="92">
        <f t="shared" si="29"/>
        <v>160</v>
      </c>
      <c r="E185" s="92">
        <f t="shared" si="30"/>
        <v>11</v>
      </c>
      <c r="F185" s="92">
        <f t="shared" si="31"/>
        <v>2010</v>
      </c>
      <c r="G185" s="92" t="str">
        <f t="shared" si="32"/>
        <v>m</v>
      </c>
    </row>
    <row r="186" spans="1:7" ht="16">
      <c r="A186" s="76">
        <v>176</v>
      </c>
      <c r="B186" s="76" t="str">
        <f t="shared" si="28"/>
        <v>Turks and Caicos Islands</v>
      </c>
      <c r="C186" s="253">
        <f t="shared" si="27"/>
        <v>0.16666666666666666</v>
      </c>
      <c r="D186" s="92">
        <f t="shared" si="29"/>
        <v>160</v>
      </c>
      <c r="E186" s="92">
        <f t="shared" si="30"/>
        <v>11</v>
      </c>
      <c r="F186" s="92">
        <f t="shared" si="31"/>
        <v>2010</v>
      </c>
      <c r="G186" s="92" t="str">
        <f t="shared" si="32"/>
        <v>i</v>
      </c>
    </row>
    <row r="187" spans="1:7" ht="16">
      <c r="A187" s="76">
        <v>177</v>
      </c>
      <c r="B187" s="76" t="str">
        <f t="shared" si="28"/>
        <v>Ukraine</v>
      </c>
      <c r="C187" s="253">
        <f t="shared" si="27"/>
        <v>0.16666666666666666</v>
      </c>
      <c r="D187" s="92">
        <f t="shared" si="29"/>
        <v>160</v>
      </c>
      <c r="E187" s="92">
        <f t="shared" si="30"/>
        <v>11</v>
      </c>
      <c r="F187" s="92">
        <f t="shared" si="31"/>
        <v>2010</v>
      </c>
      <c r="G187" s="92" t="str">
        <f t="shared" si="32"/>
        <v>m</v>
      </c>
    </row>
    <row r="188" spans="1:7" ht="16">
      <c r="A188" s="76">
        <v>178</v>
      </c>
      <c r="B188" s="76" t="str">
        <f t="shared" si="28"/>
        <v>Australia</v>
      </c>
      <c r="C188" s="253">
        <f t="shared" si="27"/>
        <v>8.3333333333333329E-2</v>
      </c>
      <c r="D188" s="92">
        <f t="shared" si="29"/>
        <v>178</v>
      </c>
      <c r="E188" s="92">
        <f t="shared" si="30"/>
        <v>12</v>
      </c>
      <c r="F188" s="92">
        <f t="shared" si="31"/>
        <v>2010</v>
      </c>
      <c r="G188" s="92" t="str">
        <f t="shared" si="32"/>
        <v>m</v>
      </c>
    </row>
    <row r="189" spans="1:7" ht="16">
      <c r="A189" s="76">
        <v>179</v>
      </c>
      <c r="B189" s="76" t="str">
        <f t="shared" si="28"/>
        <v>Belarus</v>
      </c>
      <c r="C189" s="253">
        <f t="shared" si="27"/>
        <v>8.3333333333333329E-2</v>
      </c>
      <c r="D189" s="92">
        <f t="shared" si="29"/>
        <v>178</v>
      </c>
      <c r="E189" s="92">
        <f t="shared" si="30"/>
        <v>12</v>
      </c>
      <c r="F189" s="92">
        <f t="shared" si="31"/>
        <v>2010</v>
      </c>
      <c r="G189" s="92" t="str">
        <f t="shared" si="32"/>
        <v>m</v>
      </c>
    </row>
    <row r="190" spans="1:7" ht="16">
      <c r="A190" s="76">
        <v>180</v>
      </c>
      <c r="B190" s="76" t="str">
        <f t="shared" si="28"/>
        <v>Bermuda</v>
      </c>
      <c r="C190" s="253">
        <f t="shared" si="27"/>
        <v>8.3333333333333329E-2</v>
      </c>
      <c r="D190" s="92">
        <f t="shared" si="29"/>
        <v>178</v>
      </c>
      <c r="E190" s="92">
        <f t="shared" si="30"/>
        <v>12</v>
      </c>
      <c r="F190" s="92">
        <f t="shared" si="31"/>
        <v>2010</v>
      </c>
      <c r="G190" s="92" t="str">
        <f t="shared" si="32"/>
        <v>i</v>
      </c>
    </row>
    <row r="191" spans="1:7" ht="16">
      <c r="A191" s="76">
        <v>181</v>
      </c>
      <c r="B191" s="76" t="str">
        <f t="shared" si="28"/>
        <v>Canada</v>
      </c>
      <c r="C191" s="253">
        <f t="shared" si="27"/>
        <v>8.3333333333333329E-2</v>
      </c>
      <c r="D191" s="92">
        <f t="shared" si="29"/>
        <v>178</v>
      </c>
      <c r="E191" s="92">
        <f t="shared" si="30"/>
        <v>12</v>
      </c>
      <c r="F191" s="92">
        <f t="shared" si="31"/>
        <v>2010</v>
      </c>
      <c r="G191" s="92" t="str">
        <f t="shared" si="32"/>
        <v>m</v>
      </c>
    </row>
    <row r="192" spans="1:7" ht="16">
      <c r="A192" s="76">
        <v>182</v>
      </c>
      <c r="B192" s="76" t="str">
        <f t="shared" si="28"/>
        <v>Czech Republic</v>
      </c>
      <c r="C192" s="253">
        <f t="shared" si="27"/>
        <v>8.3333333333333329E-2</v>
      </c>
      <c r="D192" s="92">
        <f t="shared" si="29"/>
        <v>178</v>
      </c>
      <c r="E192" s="92">
        <f t="shared" si="30"/>
        <v>12</v>
      </c>
      <c r="F192" s="92">
        <f t="shared" si="31"/>
        <v>2010</v>
      </c>
      <c r="G192" s="92" t="str">
        <f t="shared" si="32"/>
        <v>m</v>
      </c>
    </row>
    <row r="193" spans="1:7" ht="16">
      <c r="A193" s="76">
        <v>183</v>
      </c>
      <c r="B193" s="76" t="str">
        <f t="shared" si="28"/>
        <v>Estonia</v>
      </c>
      <c r="C193" s="253">
        <f t="shared" si="27"/>
        <v>8.3333333333333329E-2</v>
      </c>
      <c r="D193" s="92">
        <f t="shared" si="29"/>
        <v>178</v>
      </c>
      <c r="E193" s="92">
        <f t="shared" si="30"/>
        <v>12</v>
      </c>
      <c r="F193" s="92">
        <f t="shared" si="31"/>
        <v>2010</v>
      </c>
      <c r="G193" s="92" t="str">
        <f t="shared" si="32"/>
        <v>m</v>
      </c>
    </row>
    <row r="194" spans="1:7" ht="16">
      <c r="A194" s="76">
        <v>184</v>
      </c>
      <c r="B194" s="76" t="str">
        <f t="shared" si="28"/>
        <v>Georgia</v>
      </c>
      <c r="C194" s="253">
        <f t="shared" si="27"/>
        <v>8.3333333333333329E-2</v>
      </c>
      <c r="D194" s="92">
        <f t="shared" si="29"/>
        <v>178</v>
      </c>
      <c r="E194" s="92">
        <f t="shared" si="30"/>
        <v>12</v>
      </c>
      <c r="F194" s="92">
        <f t="shared" si="31"/>
        <v>2010</v>
      </c>
      <c r="G194" s="92" t="str">
        <f t="shared" si="32"/>
        <v>m</v>
      </c>
    </row>
    <row r="195" spans="1:7" ht="16">
      <c r="A195" s="76">
        <v>185</v>
      </c>
      <c r="B195" s="76" t="str">
        <f t="shared" si="28"/>
        <v>Germany</v>
      </c>
      <c r="C195" s="253">
        <f t="shared" si="27"/>
        <v>8.3333333333333329E-2</v>
      </c>
      <c r="D195" s="92">
        <f t="shared" si="29"/>
        <v>178</v>
      </c>
      <c r="E195" s="92">
        <f t="shared" si="30"/>
        <v>12</v>
      </c>
      <c r="F195" s="92">
        <f t="shared" si="31"/>
        <v>2010</v>
      </c>
      <c r="G195" s="92" t="str">
        <f t="shared" si="32"/>
        <v>m</v>
      </c>
    </row>
    <row r="196" spans="1:7" ht="16">
      <c r="A196" s="76">
        <v>186</v>
      </c>
      <c r="B196" s="76" t="str">
        <f t="shared" si="28"/>
        <v>Hungary</v>
      </c>
      <c r="C196" s="253">
        <f t="shared" si="27"/>
        <v>8.3333333333333329E-2</v>
      </c>
      <c r="D196" s="92">
        <f t="shared" si="29"/>
        <v>178</v>
      </c>
      <c r="E196" s="92">
        <f t="shared" si="30"/>
        <v>12</v>
      </c>
      <c r="F196" s="92">
        <f t="shared" si="31"/>
        <v>2010</v>
      </c>
      <c r="G196" s="92" t="str">
        <f t="shared" si="32"/>
        <v>m</v>
      </c>
    </row>
    <row r="197" spans="1:7" ht="16">
      <c r="A197" s="76">
        <v>187</v>
      </c>
      <c r="B197" s="76" t="str">
        <f t="shared" si="28"/>
        <v>Ireland</v>
      </c>
      <c r="C197" s="253">
        <f t="shared" si="27"/>
        <v>8.3333333333333329E-2</v>
      </c>
      <c r="D197" s="92">
        <f t="shared" si="29"/>
        <v>178</v>
      </c>
      <c r="E197" s="92">
        <f t="shared" si="30"/>
        <v>12</v>
      </c>
      <c r="F197" s="92">
        <f t="shared" si="31"/>
        <v>2010</v>
      </c>
      <c r="G197" s="92" t="str">
        <f t="shared" si="32"/>
        <v>m</v>
      </c>
    </row>
    <row r="198" spans="1:7" ht="16">
      <c r="A198" s="76">
        <v>188</v>
      </c>
      <c r="B198" s="76" t="str">
        <f t="shared" si="28"/>
        <v>Israel</v>
      </c>
      <c r="C198" s="253">
        <f t="shared" si="27"/>
        <v>8.3333333333333329E-2</v>
      </c>
      <c r="D198" s="92">
        <f t="shared" si="29"/>
        <v>178</v>
      </c>
      <c r="E198" s="92">
        <f t="shared" si="30"/>
        <v>12</v>
      </c>
      <c r="F198" s="92">
        <f t="shared" si="31"/>
        <v>2010</v>
      </c>
      <c r="G198" s="92" t="str">
        <f t="shared" si="32"/>
        <v>m</v>
      </c>
    </row>
    <row r="199" spans="1:7" ht="16">
      <c r="A199" s="76">
        <v>189</v>
      </c>
      <c r="B199" s="76" t="str">
        <f t="shared" si="28"/>
        <v>Japan</v>
      </c>
      <c r="C199" s="253">
        <f t="shared" si="27"/>
        <v>8.3333333333333329E-2</v>
      </c>
      <c r="D199" s="92">
        <f t="shared" si="29"/>
        <v>178</v>
      </c>
      <c r="E199" s="92">
        <f t="shared" si="30"/>
        <v>12</v>
      </c>
      <c r="F199" s="92">
        <f t="shared" si="31"/>
        <v>2010</v>
      </c>
      <c r="G199" s="92" t="str">
        <f t="shared" si="32"/>
        <v>m</v>
      </c>
    </row>
    <row r="200" spans="1:7" ht="16">
      <c r="A200" s="76">
        <v>190</v>
      </c>
      <c r="B200" s="76" t="str">
        <f t="shared" si="28"/>
        <v>Netherlands</v>
      </c>
      <c r="C200" s="253">
        <f t="shared" si="27"/>
        <v>8.3333333333333329E-2</v>
      </c>
      <c r="D200" s="92">
        <f t="shared" si="29"/>
        <v>178</v>
      </c>
      <c r="E200" s="92">
        <f t="shared" si="30"/>
        <v>12</v>
      </c>
      <c r="F200" s="92">
        <f t="shared" si="31"/>
        <v>2010</v>
      </c>
      <c r="G200" s="92" t="str">
        <f t="shared" si="32"/>
        <v>m</v>
      </c>
    </row>
    <row r="201" spans="1:7" ht="16">
      <c r="A201" s="76">
        <v>191</v>
      </c>
      <c r="B201" s="76" t="str">
        <f t="shared" si="28"/>
        <v>Palau</v>
      </c>
      <c r="C201" s="253">
        <f t="shared" si="27"/>
        <v>8.3333333333333329E-2</v>
      </c>
      <c r="D201" s="92">
        <f t="shared" si="29"/>
        <v>178</v>
      </c>
      <c r="E201" s="92">
        <f t="shared" si="30"/>
        <v>12</v>
      </c>
      <c r="F201" s="92">
        <f t="shared" si="31"/>
        <v>2010</v>
      </c>
      <c r="G201" s="92" t="str">
        <f t="shared" si="32"/>
        <v>m</v>
      </c>
    </row>
    <row r="202" spans="1:7" ht="16">
      <c r="A202" s="76">
        <v>192</v>
      </c>
      <c r="B202" s="76" t="str">
        <f t="shared" si="28"/>
        <v>Republic of Korea</v>
      </c>
      <c r="C202" s="253">
        <f t="shared" si="27"/>
        <v>8.3333333333333329E-2</v>
      </c>
      <c r="D202" s="92">
        <f t="shared" si="29"/>
        <v>178</v>
      </c>
      <c r="E202" s="92">
        <f t="shared" si="30"/>
        <v>12</v>
      </c>
      <c r="F202" s="92">
        <f t="shared" si="31"/>
        <v>2010</v>
      </c>
      <c r="G202" s="92" t="str">
        <f t="shared" si="32"/>
        <v>m</v>
      </c>
    </row>
    <row r="203" spans="1:7" ht="16">
      <c r="A203" s="76">
        <v>193</v>
      </c>
      <c r="B203" s="76" t="str">
        <f t="shared" ref="B203:B210" si="33">VLOOKUP(A203,SectorData,2,FALSE)</f>
        <v>Russian Federation</v>
      </c>
      <c r="C203" s="253">
        <f t="shared" si="27"/>
        <v>8.3333333333333329E-2</v>
      </c>
      <c r="D203" s="92">
        <f t="shared" ref="D203:D210" si="34">VLOOKUP(A203,SectorData,4,FALSE)</f>
        <v>178</v>
      </c>
      <c r="E203" s="92">
        <f t="shared" ref="E203:E210" si="35">VLOOKUP(A203,SectorData,5,FALSE)</f>
        <v>12</v>
      </c>
      <c r="F203" s="92">
        <f t="shared" ref="F203:F210" si="36">VLOOKUP(A203,SectorData,6,FALSE)</f>
        <v>2010</v>
      </c>
      <c r="G203" s="92" t="str">
        <f t="shared" ref="G203:G210" si="37">VLOOKUP(A203,SectorData,7,FALSE)</f>
        <v>m</v>
      </c>
    </row>
    <row r="204" spans="1:7" ht="16">
      <c r="A204" s="76">
        <v>194</v>
      </c>
      <c r="B204" s="76" t="str">
        <f t="shared" si="33"/>
        <v>Slovakia</v>
      </c>
      <c r="C204" s="253">
        <f t="shared" ref="C204:C210" si="38">IF($O$1=1,((E204-(MIN(E$11:E$210)))/(MAX(E$11:E$210)-MIN(E$11:E$210))),((MAX(E$11:E$210)-E204)/(MAX(E$11:E$210)-MIN(E$11:E$210))))</f>
        <v>8.3333333333333329E-2</v>
      </c>
      <c r="D204" s="92">
        <f t="shared" si="34"/>
        <v>178</v>
      </c>
      <c r="E204" s="92">
        <f t="shared" si="35"/>
        <v>12</v>
      </c>
      <c r="F204" s="92">
        <f t="shared" si="36"/>
        <v>2010</v>
      </c>
      <c r="G204" s="92" t="str">
        <f t="shared" si="37"/>
        <v>m</v>
      </c>
    </row>
    <row r="205" spans="1:7" ht="16">
      <c r="A205" s="76">
        <v>195</v>
      </c>
      <c r="B205" s="76" t="str">
        <f t="shared" si="33"/>
        <v>Slovenia</v>
      </c>
      <c r="C205" s="253">
        <f t="shared" si="38"/>
        <v>8.3333333333333329E-2</v>
      </c>
      <c r="D205" s="92">
        <f t="shared" si="34"/>
        <v>178</v>
      </c>
      <c r="E205" s="92">
        <f t="shared" si="35"/>
        <v>12</v>
      </c>
      <c r="F205" s="92">
        <f t="shared" si="36"/>
        <v>2010</v>
      </c>
      <c r="G205" s="92" t="str">
        <f t="shared" si="37"/>
        <v>m</v>
      </c>
    </row>
    <row r="206" spans="1:7" ht="16">
      <c r="A206" s="76">
        <v>196</v>
      </c>
      <c r="B206" s="76" t="str">
        <f t="shared" si="33"/>
        <v>Sweden</v>
      </c>
      <c r="C206" s="253">
        <f t="shared" si="38"/>
        <v>8.3333333333333329E-2</v>
      </c>
      <c r="D206" s="92">
        <f t="shared" si="34"/>
        <v>178</v>
      </c>
      <c r="E206" s="92">
        <f t="shared" si="35"/>
        <v>12</v>
      </c>
      <c r="F206" s="92">
        <f t="shared" si="36"/>
        <v>2010</v>
      </c>
      <c r="G206" s="92" t="str">
        <f t="shared" si="37"/>
        <v>m</v>
      </c>
    </row>
    <row r="207" spans="1:7" ht="16">
      <c r="A207" s="76">
        <v>197</v>
      </c>
      <c r="B207" s="76" t="str">
        <f t="shared" si="33"/>
        <v>Monaco</v>
      </c>
      <c r="C207" s="253">
        <f t="shared" si="38"/>
        <v>0</v>
      </c>
      <c r="D207" s="92">
        <f t="shared" si="34"/>
        <v>197</v>
      </c>
      <c r="E207" s="92">
        <f t="shared" si="35"/>
        <v>13</v>
      </c>
      <c r="F207" s="92">
        <f t="shared" si="36"/>
        <v>2010</v>
      </c>
      <c r="G207" s="92" t="str">
        <f t="shared" si="37"/>
        <v>i</v>
      </c>
    </row>
    <row r="208" spans="1:7" ht="16">
      <c r="A208" s="76">
        <v>198</v>
      </c>
      <c r="B208" s="76" t="str">
        <f t="shared" si="33"/>
        <v>New Zealand</v>
      </c>
      <c r="C208" s="253">
        <f t="shared" si="38"/>
        <v>0</v>
      </c>
      <c r="D208" s="92">
        <f t="shared" si="34"/>
        <v>197</v>
      </c>
      <c r="E208" s="92">
        <f t="shared" si="35"/>
        <v>13</v>
      </c>
      <c r="F208" s="92">
        <f t="shared" si="36"/>
        <v>2010</v>
      </c>
      <c r="G208" s="92" t="str">
        <f t="shared" si="37"/>
        <v>m</v>
      </c>
    </row>
    <row r="209" spans="1:9" ht="16">
      <c r="A209" s="76">
        <v>199</v>
      </c>
      <c r="B209" s="76" t="str">
        <f t="shared" si="33"/>
        <v>Norway</v>
      </c>
      <c r="C209" s="253">
        <f t="shared" si="38"/>
        <v>0</v>
      </c>
      <c r="D209" s="92">
        <f t="shared" si="34"/>
        <v>197</v>
      </c>
      <c r="E209" s="92">
        <f t="shared" si="35"/>
        <v>13</v>
      </c>
      <c r="F209" s="92">
        <f t="shared" si="36"/>
        <v>2010</v>
      </c>
      <c r="G209" s="92" t="str">
        <f t="shared" si="37"/>
        <v>m</v>
      </c>
    </row>
    <row r="210" spans="1:9" ht="16">
      <c r="A210" s="76">
        <v>200</v>
      </c>
      <c r="B210" s="101" t="str">
        <f t="shared" si="33"/>
        <v>United States of America</v>
      </c>
      <c r="C210" s="254">
        <f t="shared" si="38"/>
        <v>0</v>
      </c>
      <c r="D210" s="97">
        <f t="shared" si="34"/>
        <v>197</v>
      </c>
      <c r="E210" s="97">
        <f t="shared" si="35"/>
        <v>13</v>
      </c>
      <c r="F210" s="97">
        <f t="shared" si="36"/>
        <v>2010</v>
      </c>
      <c r="G210" s="97" t="str">
        <f t="shared" si="37"/>
        <v>m</v>
      </c>
    </row>
    <row r="215" spans="1:9" ht="32" hidden="1">
      <c r="A215" s="178" t="s">
        <v>1342</v>
      </c>
      <c r="B215" s="250" t="s">
        <v>0</v>
      </c>
      <c r="C215" s="251" t="s">
        <v>1306</v>
      </c>
      <c r="D215" s="250" t="s">
        <v>3</v>
      </c>
      <c r="E215" s="250" t="str">
        <f>VLOOKUP(B216&amp;", "&amp;$E$4,Data,7,FALSE)</f>
        <v>Average years of education</v>
      </c>
      <c r="F215" s="250" t="s">
        <v>1</v>
      </c>
      <c r="G215" s="250" t="s">
        <v>4</v>
      </c>
      <c r="H215" s="76" t="s">
        <v>1397</v>
      </c>
      <c r="I215" s="76" t="s">
        <v>1396</v>
      </c>
    </row>
    <row r="216" spans="1:9" hidden="1">
      <c r="A216" s="76">
        <f t="shared" ref="A216:A247" si="39">RANK(I216,$I$216:$I$415,1)</f>
        <v>12</v>
      </c>
      <c r="B216" s="174" t="s">
        <v>209</v>
      </c>
      <c r="C216" s="253">
        <f t="shared" ref="C216:C279" si="40">((E216-(MIN(E$6:E$211)))/(MAX(E$6:E$211)-MIN(E$6:E$211)))</f>
        <v>0.16666666666666666</v>
      </c>
      <c r="D216" s="175">
        <f t="shared" ref="D216:D247" si="41">VLOOKUP(B216&amp;", "&amp;$E$4,Data,6,FALSE)</f>
        <v>12</v>
      </c>
      <c r="E216" s="175">
        <f t="shared" ref="E216:E247" si="42">VLOOKUP(B216&amp;", "&amp;$E$4,Data,8,FALSE)</f>
        <v>3</v>
      </c>
      <c r="F216" s="175">
        <f t="shared" ref="F216:F247" si="43">VLOOKUP(B216&amp;", "&amp;$E$4,Data,9,FALSE)</f>
        <v>2010</v>
      </c>
      <c r="G216" s="175" t="str">
        <f t="shared" ref="G216:G247" si="44">VLOOKUP(B216&amp;", "&amp;$E$4,Data,10,FALSE)</f>
        <v>m</v>
      </c>
      <c r="H216" s="76">
        <v>1E-3</v>
      </c>
      <c r="I216" s="76">
        <f>D216+H216</f>
        <v>12.000999999999999</v>
      </c>
    </row>
    <row r="217" spans="1:9" hidden="1">
      <c r="A217" s="76">
        <f t="shared" si="39"/>
        <v>130</v>
      </c>
      <c r="B217" s="151" t="s">
        <v>111</v>
      </c>
      <c r="C217" s="253">
        <f t="shared" si="40"/>
        <v>0.75</v>
      </c>
      <c r="D217" s="176">
        <f t="shared" si="41"/>
        <v>130</v>
      </c>
      <c r="E217" s="176">
        <f t="shared" si="42"/>
        <v>10</v>
      </c>
      <c r="F217" s="176">
        <f t="shared" si="43"/>
        <v>2010</v>
      </c>
      <c r="G217" s="176" t="str">
        <f t="shared" si="44"/>
        <v>m</v>
      </c>
      <c r="H217" s="76">
        <v>2E-3</v>
      </c>
      <c r="I217" s="76">
        <f t="shared" ref="I217:I280" si="45">D217+H217</f>
        <v>130.00200000000001</v>
      </c>
    </row>
    <row r="218" spans="1:9" hidden="1">
      <c r="A218" s="76">
        <f t="shared" si="39"/>
        <v>84</v>
      </c>
      <c r="B218" s="151" t="s">
        <v>102</v>
      </c>
      <c r="C218" s="253">
        <f t="shared" si="40"/>
        <v>0.58333333333333337</v>
      </c>
      <c r="D218" s="176">
        <f t="shared" si="41"/>
        <v>84</v>
      </c>
      <c r="E218" s="176">
        <f t="shared" si="42"/>
        <v>8</v>
      </c>
      <c r="F218" s="176">
        <f t="shared" si="43"/>
        <v>2010</v>
      </c>
      <c r="G218" s="176" t="str">
        <f t="shared" si="44"/>
        <v>m</v>
      </c>
      <c r="H218" s="76">
        <v>3.0000000000000001E-3</v>
      </c>
      <c r="I218" s="76">
        <f t="shared" si="45"/>
        <v>84.003</v>
      </c>
    </row>
    <row r="219" spans="1:9" hidden="1">
      <c r="A219" s="76">
        <f t="shared" si="39"/>
        <v>131</v>
      </c>
      <c r="B219" s="151" t="s">
        <v>190</v>
      </c>
      <c r="C219" s="253">
        <f t="shared" si="40"/>
        <v>0.75</v>
      </c>
      <c r="D219" s="176">
        <f t="shared" si="41"/>
        <v>130</v>
      </c>
      <c r="E219" s="176">
        <f t="shared" si="42"/>
        <v>10</v>
      </c>
      <c r="F219" s="176">
        <f t="shared" si="43"/>
        <v>2010</v>
      </c>
      <c r="G219" s="176" t="str">
        <f t="shared" si="44"/>
        <v>m</v>
      </c>
      <c r="H219" s="76">
        <v>4.0000000000000001E-3</v>
      </c>
      <c r="I219" s="76">
        <f t="shared" si="45"/>
        <v>130.00399999999999</v>
      </c>
    </row>
    <row r="220" spans="1:9" hidden="1">
      <c r="A220" s="76">
        <f t="shared" si="39"/>
        <v>39</v>
      </c>
      <c r="B220" s="151" t="s">
        <v>28</v>
      </c>
      <c r="C220" s="253">
        <f t="shared" si="40"/>
        <v>0.33333333333333331</v>
      </c>
      <c r="D220" s="176">
        <f t="shared" si="41"/>
        <v>39</v>
      </c>
      <c r="E220" s="176">
        <f t="shared" si="42"/>
        <v>5</v>
      </c>
      <c r="F220" s="176">
        <f t="shared" si="43"/>
        <v>2010</v>
      </c>
      <c r="G220" s="176" t="str">
        <f t="shared" si="44"/>
        <v>m</v>
      </c>
      <c r="H220" s="76">
        <v>5.0000000000000001E-3</v>
      </c>
      <c r="I220" s="76">
        <f t="shared" si="45"/>
        <v>39.005000000000003</v>
      </c>
    </row>
    <row r="221" spans="1:9" hidden="1">
      <c r="A221" s="76">
        <f t="shared" si="39"/>
        <v>107</v>
      </c>
      <c r="B221" s="151" t="s">
        <v>136</v>
      </c>
      <c r="C221" s="253">
        <f t="shared" si="40"/>
        <v>0.66666666666666663</v>
      </c>
      <c r="D221" s="176">
        <f t="shared" si="41"/>
        <v>107</v>
      </c>
      <c r="E221" s="176">
        <f t="shared" si="42"/>
        <v>9</v>
      </c>
      <c r="F221" s="176">
        <f t="shared" si="43"/>
        <v>2010</v>
      </c>
      <c r="G221" s="176" t="str">
        <f t="shared" si="44"/>
        <v>m</v>
      </c>
      <c r="H221" s="76">
        <v>6.0000000000000001E-3</v>
      </c>
      <c r="I221" s="76">
        <f t="shared" si="45"/>
        <v>107.006</v>
      </c>
    </row>
    <row r="222" spans="1:9" hidden="1">
      <c r="A222" s="76">
        <f t="shared" si="39"/>
        <v>108</v>
      </c>
      <c r="B222" s="151" t="s">
        <v>144</v>
      </c>
      <c r="C222" s="253">
        <f t="shared" si="40"/>
        <v>0.66666666666666663</v>
      </c>
      <c r="D222" s="176">
        <f t="shared" si="41"/>
        <v>107</v>
      </c>
      <c r="E222" s="176">
        <f t="shared" si="42"/>
        <v>9</v>
      </c>
      <c r="F222" s="176">
        <f t="shared" si="43"/>
        <v>2010</v>
      </c>
      <c r="G222" s="176" t="str">
        <f t="shared" si="44"/>
        <v>m</v>
      </c>
      <c r="H222" s="76">
        <v>7.0000000000000001E-3</v>
      </c>
      <c r="I222" s="76">
        <f t="shared" si="45"/>
        <v>107.00700000000001</v>
      </c>
    </row>
    <row r="223" spans="1:9" hidden="1">
      <c r="A223" s="76">
        <f t="shared" si="39"/>
        <v>160</v>
      </c>
      <c r="B223" s="151" t="s">
        <v>88</v>
      </c>
      <c r="C223" s="253">
        <f t="shared" si="40"/>
        <v>0.83333333333333337</v>
      </c>
      <c r="D223" s="176">
        <f t="shared" si="41"/>
        <v>160</v>
      </c>
      <c r="E223" s="176">
        <f t="shared" si="42"/>
        <v>11</v>
      </c>
      <c r="F223" s="176">
        <f t="shared" si="43"/>
        <v>2010</v>
      </c>
      <c r="G223" s="176" t="str">
        <f t="shared" si="44"/>
        <v>m</v>
      </c>
      <c r="H223" s="76">
        <v>8.0000000000000002E-3</v>
      </c>
      <c r="I223" s="76">
        <f t="shared" si="45"/>
        <v>160.00800000000001</v>
      </c>
    </row>
    <row r="224" spans="1:9" hidden="1">
      <c r="A224" s="76">
        <f t="shared" si="39"/>
        <v>132</v>
      </c>
      <c r="B224" s="151" t="s">
        <v>165</v>
      </c>
      <c r="C224" s="253">
        <f t="shared" si="40"/>
        <v>0.75</v>
      </c>
      <c r="D224" s="176">
        <f t="shared" si="41"/>
        <v>130</v>
      </c>
      <c r="E224" s="176">
        <f t="shared" si="42"/>
        <v>10</v>
      </c>
      <c r="F224" s="176">
        <f t="shared" si="43"/>
        <v>2010</v>
      </c>
      <c r="G224" s="176" t="str">
        <f t="shared" si="44"/>
        <v>i</v>
      </c>
      <c r="H224" s="76">
        <v>8.9999999999999993E-3</v>
      </c>
      <c r="I224" s="76">
        <f t="shared" si="45"/>
        <v>130.00899999999999</v>
      </c>
    </row>
    <row r="225" spans="1:9" hidden="1">
      <c r="A225" s="76">
        <f t="shared" si="39"/>
        <v>178</v>
      </c>
      <c r="B225" s="151" t="s">
        <v>200</v>
      </c>
      <c r="C225" s="253">
        <f t="shared" si="40"/>
        <v>0.91666666666666663</v>
      </c>
      <c r="D225" s="176">
        <f t="shared" si="41"/>
        <v>178</v>
      </c>
      <c r="E225" s="176">
        <f t="shared" si="42"/>
        <v>12</v>
      </c>
      <c r="F225" s="176">
        <f t="shared" si="43"/>
        <v>2010</v>
      </c>
      <c r="G225" s="176" t="str">
        <f t="shared" si="44"/>
        <v>m</v>
      </c>
      <c r="H225" s="76">
        <v>0.01</v>
      </c>
      <c r="I225" s="76">
        <f t="shared" si="45"/>
        <v>178.01</v>
      </c>
    </row>
    <row r="226" spans="1:9" hidden="1">
      <c r="A226" s="76">
        <f t="shared" si="39"/>
        <v>161</v>
      </c>
      <c r="B226" s="151" t="s">
        <v>179</v>
      </c>
      <c r="C226" s="253">
        <f t="shared" si="40"/>
        <v>0.83333333333333337</v>
      </c>
      <c r="D226" s="176">
        <f t="shared" si="41"/>
        <v>160</v>
      </c>
      <c r="E226" s="176">
        <f t="shared" si="42"/>
        <v>11</v>
      </c>
      <c r="F226" s="176">
        <f t="shared" si="43"/>
        <v>2010</v>
      </c>
      <c r="G226" s="176" t="str">
        <f t="shared" si="44"/>
        <v>m</v>
      </c>
      <c r="H226" s="76">
        <v>1.0999999999999999E-2</v>
      </c>
      <c r="I226" s="76">
        <f t="shared" si="45"/>
        <v>160.011</v>
      </c>
    </row>
    <row r="227" spans="1:9" hidden="1">
      <c r="A227" s="76">
        <f t="shared" si="39"/>
        <v>162</v>
      </c>
      <c r="B227" s="151" t="s">
        <v>80</v>
      </c>
      <c r="C227" s="253">
        <f t="shared" si="40"/>
        <v>0.83333333333333337</v>
      </c>
      <c r="D227" s="176">
        <f t="shared" si="41"/>
        <v>160</v>
      </c>
      <c r="E227" s="176">
        <f t="shared" si="42"/>
        <v>11</v>
      </c>
      <c r="F227" s="176">
        <f t="shared" si="43"/>
        <v>2010</v>
      </c>
      <c r="G227" s="176" t="str">
        <f t="shared" si="44"/>
        <v>m</v>
      </c>
      <c r="H227" s="76">
        <v>1.2E-2</v>
      </c>
      <c r="I227" s="76">
        <f t="shared" si="45"/>
        <v>160.012</v>
      </c>
    </row>
    <row r="228" spans="1:9" hidden="1">
      <c r="A228" s="76">
        <f t="shared" si="39"/>
        <v>85</v>
      </c>
      <c r="B228" s="151" t="s">
        <v>137</v>
      </c>
      <c r="C228" s="253">
        <f t="shared" si="40"/>
        <v>0.58333333333333337</v>
      </c>
      <c r="D228" s="176">
        <f t="shared" si="41"/>
        <v>84</v>
      </c>
      <c r="E228" s="176">
        <f t="shared" si="42"/>
        <v>8</v>
      </c>
      <c r="F228" s="176">
        <f t="shared" si="43"/>
        <v>2010</v>
      </c>
      <c r="G228" s="176" t="str">
        <f t="shared" si="44"/>
        <v>m</v>
      </c>
      <c r="H228" s="76">
        <v>1.2999999999999999E-2</v>
      </c>
      <c r="I228" s="76">
        <f t="shared" si="45"/>
        <v>84.013000000000005</v>
      </c>
    </row>
    <row r="229" spans="1:9" hidden="1">
      <c r="A229" s="76">
        <f t="shared" si="39"/>
        <v>109</v>
      </c>
      <c r="B229" s="151" t="s">
        <v>145</v>
      </c>
      <c r="C229" s="253">
        <f t="shared" si="40"/>
        <v>0.66666666666666663</v>
      </c>
      <c r="D229" s="176">
        <f t="shared" si="41"/>
        <v>107</v>
      </c>
      <c r="E229" s="176">
        <f t="shared" si="42"/>
        <v>9</v>
      </c>
      <c r="F229" s="176">
        <f t="shared" si="43"/>
        <v>2010</v>
      </c>
      <c r="G229" s="176" t="str">
        <f t="shared" si="44"/>
        <v>m</v>
      </c>
      <c r="H229" s="76">
        <v>1.4E-2</v>
      </c>
      <c r="I229" s="76">
        <f t="shared" si="45"/>
        <v>107.014</v>
      </c>
    </row>
    <row r="230" spans="1:9" hidden="1">
      <c r="A230" s="76">
        <f t="shared" si="39"/>
        <v>40</v>
      </c>
      <c r="B230" s="151" t="s">
        <v>66</v>
      </c>
      <c r="C230" s="253">
        <f t="shared" si="40"/>
        <v>0.33333333333333331</v>
      </c>
      <c r="D230" s="176">
        <f t="shared" si="41"/>
        <v>39</v>
      </c>
      <c r="E230" s="176">
        <f t="shared" si="42"/>
        <v>5</v>
      </c>
      <c r="F230" s="176">
        <f t="shared" si="43"/>
        <v>2010</v>
      </c>
      <c r="G230" s="176" t="str">
        <f t="shared" si="44"/>
        <v>m</v>
      </c>
      <c r="H230" s="76">
        <v>1.4999999999999999E-2</v>
      </c>
      <c r="I230" s="76">
        <f t="shared" si="45"/>
        <v>39.015000000000001</v>
      </c>
    </row>
    <row r="231" spans="1:9" hidden="1">
      <c r="A231" s="76">
        <f t="shared" si="39"/>
        <v>110</v>
      </c>
      <c r="B231" s="151" t="s">
        <v>154</v>
      </c>
      <c r="C231" s="253">
        <f t="shared" si="40"/>
        <v>0.66666666666666663</v>
      </c>
      <c r="D231" s="176">
        <f t="shared" si="41"/>
        <v>107</v>
      </c>
      <c r="E231" s="176">
        <f t="shared" si="42"/>
        <v>9</v>
      </c>
      <c r="F231" s="176">
        <f t="shared" si="43"/>
        <v>2010</v>
      </c>
      <c r="G231" s="176" t="str">
        <f t="shared" si="44"/>
        <v>m</v>
      </c>
      <c r="H231" s="76">
        <v>1.6E-2</v>
      </c>
      <c r="I231" s="76">
        <f t="shared" si="45"/>
        <v>107.01600000000001</v>
      </c>
    </row>
    <row r="232" spans="1:9" hidden="1">
      <c r="A232" s="76">
        <f t="shared" si="39"/>
        <v>179</v>
      </c>
      <c r="B232" s="151" t="s">
        <v>96</v>
      </c>
      <c r="C232" s="253">
        <f t="shared" si="40"/>
        <v>0.91666666666666663</v>
      </c>
      <c r="D232" s="176">
        <f t="shared" si="41"/>
        <v>178</v>
      </c>
      <c r="E232" s="176">
        <f t="shared" si="42"/>
        <v>12</v>
      </c>
      <c r="F232" s="176">
        <f t="shared" si="43"/>
        <v>2010</v>
      </c>
      <c r="G232" s="176" t="str">
        <f t="shared" si="44"/>
        <v>m</v>
      </c>
      <c r="H232" s="76">
        <v>1.7000000000000001E-2</v>
      </c>
      <c r="I232" s="76">
        <f t="shared" si="45"/>
        <v>178.017</v>
      </c>
    </row>
    <row r="233" spans="1:9" hidden="1">
      <c r="A233" s="76">
        <f t="shared" si="39"/>
        <v>163</v>
      </c>
      <c r="B233" s="151" t="s">
        <v>180</v>
      </c>
      <c r="C233" s="253">
        <f t="shared" si="40"/>
        <v>0.83333333333333337</v>
      </c>
      <c r="D233" s="176">
        <f t="shared" si="41"/>
        <v>160</v>
      </c>
      <c r="E233" s="176">
        <f t="shared" si="42"/>
        <v>11</v>
      </c>
      <c r="F233" s="176">
        <f t="shared" si="43"/>
        <v>2010</v>
      </c>
      <c r="G233" s="176" t="str">
        <f t="shared" si="44"/>
        <v>m</v>
      </c>
      <c r="H233" s="76">
        <v>1.7999999999999999E-2</v>
      </c>
      <c r="I233" s="76">
        <f t="shared" si="45"/>
        <v>160.018</v>
      </c>
    </row>
    <row r="234" spans="1:9" hidden="1">
      <c r="A234" s="76">
        <f t="shared" si="39"/>
        <v>86</v>
      </c>
      <c r="B234" s="151" t="s">
        <v>81</v>
      </c>
      <c r="C234" s="253">
        <f t="shared" si="40"/>
        <v>0.58333333333333337</v>
      </c>
      <c r="D234" s="176">
        <f t="shared" si="41"/>
        <v>84</v>
      </c>
      <c r="E234" s="176">
        <f t="shared" si="42"/>
        <v>8</v>
      </c>
      <c r="F234" s="176">
        <f t="shared" si="43"/>
        <v>2010</v>
      </c>
      <c r="G234" s="176" t="str">
        <f t="shared" si="44"/>
        <v>m</v>
      </c>
      <c r="H234" s="76">
        <v>1.9E-2</v>
      </c>
      <c r="I234" s="76">
        <f t="shared" si="45"/>
        <v>84.019000000000005</v>
      </c>
    </row>
    <row r="235" spans="1:9" hidden="1">
      <c r="A235" s="76">
        <f t="shared" si="39"/>
        <v>13</v>
      </c>
      <c r="B235" s="151" t="s">
        <v>38</v>
      </c>
      <c r="C235" s="253">
        <f t="shared" si="40"/>
        <v>0.16666666666666666</v>
      </c>
      <c r="D235" s="176">
        <f t="shared" si="41"/>
        <v>12</v>
      </c>
      <c r="E235" s="176">
        <f t="shared" si="42"/>
        <v>3</v>
      </c>
      <c r="F235" s="176">
        <f t="shared" si="43"/>
        <v>2010</v>
      </c>
      <c r="G235" s="176" t="str">
        <f t="shared" si="44"/>
        <v>m</v>
      </c>
      <c r="H235" s="76">
        <v>0.02</v>
      </c>
      <c r="I235" s="76">
        <f t="shared" si="45"/>
        <v>12.02</v>
      </c>
    </row>
    <row r="236" spans="1:9" hidden="1">
      <c r="A236" s="76">
        <f t="shared" si="39"/>
        <v>180</v>
      </c>
      <c r="B236" s="151" t="s">
        <v>207</v>
      </c>
      <c r="C236" s="253">
        <f t="shared" si="40"/>
        <v>0.91666666666666663</v>
      </c>
      <c r="D236" s="176">
        <f t="shared" si="41"/>
        <v>178</v>
      </c>
      <c r="E236" s="176">
        <f t="shared" si="42"/>
        <v>12</v>
      </c>
      <c r="F236" s="176">
        <f t="shared" si="43"/>
        <v>2010</v>
      </c>
      <c r="G236" s="176" t="str">
        <f t="shared" si="44"/>
        <v>i</v>
      </c>
      <c r="H236" s="76">
        <v>2.1000000000000001E-2</v>
      </c>
      <c r="I236" s="76">
        <f t="shared" si="45"/>
        <v>178.02099999999999</v>
      </c>
    </row>
    <row r="237" spans="1:9" hidden="1">
      <c r="A237" s="76">
        <f t="shared" si="39"/>
        <v>4</v>
      </c>
      <c r="B237" s="151" t="s">
        <v>59</v>
      </c>
      <c r="C237" s="253">
        <f t="shared" si="40"/>
        <v>8.3333333333333329E-2</v>
      </c>
      <c r="D237" s="176">
        <f t="shared" si="41"/>
        <v>4</v>
      </c>
      <c r="E237" s="176">
        <f t="shared" si="42"/>
        <v>2</v>
      </c>
      <c r="F237" s="176">
        <f t="shared" si="43"/>
        <v>2010</v>
      </c>
      <c r="G237" s="176" t="str">
        <f t="shared" si="44"/>
        <v>m</v>
      </c>
      <c r="H237" s="76">
        <v>2.1999999999999999E-2</v>
      </c>
      <c r="I237" s="76">
        <f t="shared" si="45"/>
        <v>4.0220000000000002</v>
      </c>
    </row>
    <row r="238" spans="1:9" hidden="1">
      <c r="A238" s="76">
        <f t="shared" si="39"/>
        <v>111</v>
      </c>
      <c r="B238" s="151" t="s">
        <v>74</v>
      </c>
      <c r="C238" s="253">
        <f t="shared" si="40"/>
        <v>0.66666666666666663</v>
      </c>
      <c r="D238" s="176">
        <f t="shared" si="41"/>
        <v>107</v>
      </c>
      <c r="E238" s="176">
        <f t="shared" si="42"/>
        <v>9</v>
      </c>
      <c r="F238" s="176">
        <f t="shared" si="43"/>
        <v>2010</v>
      </c>
      <c r="G238" s="176" t="str">
        <f t="shared" si="44"/>
        <v>m</v>
      </c>
      <c r="H238" s="76">
        <v>2.3E-2</v>
      </c>
      <c r="I238" s="76">
        <f t="shared" si="45"/>
        <v>107.023</v>
      </c>
    </row>
    <row r="239" spans="1:9" hidden="1">
      <c r="A239" s="76">
        <f t="shared" si="39"/>
        <v>87</v>
      </c>
      <c r="B239" s="151" t="s">
        <v>146</v>
      </c>
      <c r="C239" s="253">
        <f t="shared" si="40"/>
        <v>0.58333333333333337</v>
      </c>
      <c r="D239" s="176">
        <f t="shared" si="41"/>
        <v>84</v>
      </c>
      <c r="E239" s="176">
        <f t="shared" si="42"/>
        <v>8</v>
      </c>
      <c r="F239" s="176">
        <f t="shared" si="43"/>
        <v>2010</v>
      </c>
      <c r="G239" s="176" t="str">
        <f t="shared" si="44"/>
        <v>m</v>
      </c>
      <c r="H239" s="76">
        <v>2.4E-2</v>
      </c>
      <c r="I239" s="76">
        <f t="shared" si="45"/>
        <v>84.024000000000001</v>
      </c>
    </row>
    <row r="240" spans="1:9" hidden="1">
      <c r="A240" s="76">
        <f t="shared" si="39"/>
        <v>112</v>
      </c>
      <c r="B240" s="151" t="s">
        <v>34</v>
      </c>
      <c r="C240" s="253">
        <f t="shared" si="40"/>
        <v>0.66666666666666663</v>
      </c>
      <c r="D240" s="176">
        <f t="shared" si="41"/>
        <v>107</v>
      </c>
      <c r="E240" s="176">
        <f t="shared" si="42"/>
        <v>9</v>
      </c>
      <c r="F240" s="176">
        <f t="shared" si="43"/>
        <v>2010</v>
      </c>
      <c r="G240" s="176" t="str">
        <f t="shared" si="44"/>
        <v>m</v>
      </c>
      <c r="H240" s="76">
        <v>2.5000000000000001E-2</v>
      </c>
      <c r="I240" s="76">
        <f t="shared" si="45"/>
        <v>107.02500000000001</v>
      </c>
    </row>
    <row r="241" spans="1:9" hidden="1">
      <c r="A241" s="76">
        <f t="shared" si="39"/>
        <v>67</v>
      </c>
      <c r="B241" s="151" t="s">
        <v>124</v>
      </c>
      <c r="C241" s="253">
        <f t="shared" si="40"/>
        <v>0.5</v>
      </c>
      <c r="D241" s="176">
        <f t="shared" si="41"/>
        <v>67</v>
      </c>
      <c r="E241" s="176">
        <f t="shared" si="42"/>
        <v>7</v>
      </c>
      <c r="F241" s="176">
        <f t="shared" si="43"/>
        <v>2010</v>
      </c>
      <c r="G241" s="176" t="str">
        <f t="shared" si="44"/>
        <v>m</v>
      </c>
      <c r="H241" s="76">
        <v>2.5999999999999999E-2</v>
      </c>
      <c r="I241" s="76">
        <f t="shared" si="45"/>
        <v>67.025999999999996</v>
      </c>
    </row>
    <row r="242" spans="1:9" hidden="1">
      <c r="A242" s="76">
        <f t="shared" si="39"/>
        <v>113</v>
      </c>
      <c r="B242" s="151" t="s">
        <v>155</v>
      </c>
      <c r="C242" s="253">
        <f t="shared" si="40"/>
        <v>0.66666666666666663</v>
      </c>
      <c r="D242" s="176">
        <f t="shared" si="41"/>
        <v>107</v>
      </c>
      <c r="E242" s="176">
        <f t="shared" si="42"/>
        <v>9</v>
      </c>
      <c r="F242" s="176">
        <f t="shared" si="43"/>
        <v>2010</v>
      </c>
      <c r="G242" s="176" t="str">
        <f t="shared" si="44"/>
        <v>m</v>
      </c>
      <c r="H242" s="76">
        <v>2.7E-2</v>
      </c>
      <c r="I242" s="76">
        <f t="shared" si="45"/>
        <v>107.027</v>
      </c>
    </row>
    <row r="243" spans="1:9" hidden="1">
      <c r="A243" s="76">
        <f t="shared" si="39"/>
        <v>164</v>
      </c>
      <c r="B243" s="151" t="s">
        <v>125</v>
      </c>
      <c r="C243" s="253">
        <f t="shared" si="40"/>
        <v>0.83333333333333337</v>
      </c>
      <c r="D243" s="176">
        <f t="shared" si="41"/>
        <v>160</v>
      </c>
      <c r="E243" s="176">
        <f t="shared" si="42"/>
        <v>11</v>
      </c>
      <c r="F243" s="176">
        <f t="shared" si="43"/>
        <v>2010</v>
      </c>
      <c r="G243" s="176" t="str">
        <f t="shared" si="44"/>
        <v>m</v>
      </c>
      <c r="H243" s="76">
        <v>2.8000000000000001E-2</v>
      </c>
      <c r="I243" s="76">
        <f t="shared" si="45"/>
        <v>160.02799999999999</v>
      </c>
    </row>
    <row r="244" spans="1:9" hidden="1">
      <c r="A244" s="76">
        <f t="shared" si="39"/>
        <v>1</v>
      </c>
      <c r="B244" s="151" t="s">
        <v>18</v>
      </c>
      <c r="C244" s="253">
        <f t="shared" si="40"/>
        <v>0</v>
      </c>
      <c r="D244" s="176">
        <f t="shared" si="41"/>
        <v>1</v>
      </c>
      <c r="E244" s="176">
        <f t="shared" si="42"/>
        <v>1</v>
      </c>
      <c r="F244" s="176">
        <f t="shared" si="43"/>
        <v>2010</v>
      </c>
      <c r="G244" s="176" t="str">
        <f t="shared" si="44"/>
        <v>m</v>
      </c>
      <c r="H244" s="76">
        <v>2.9000000000000001E-2</v>
      </c>
      <c r="I244" s="76">
        <f t="shared" si="45"/>
        <v>1.0289999999999999</v>
      </c>
    </row>
    <row r="245" spans="1:9" hidden="1">
      <c r="A245" s="76">
        <f t="shared" si="39"/>
        <v>14</v>
      </c>
      <c r="B245" s="151" t="s">
        <v>19</v>
      </c>
      <c r="C245" s="253">
        <f t="shared" si="40"/>
        <v>0.16666666666666666</v>
      </c>
      <c r="D245" s="176">
        <f t="shared" si="41"/>
        <v>12</v>
      </c>
      <c r="E245" s="176">
        <f t="shared" si="42"/>
        <v>3</v>
      </c>
      <c r="F245" s="176">
        <f t="shared" si="43"/>
        <v>2010</v>
      </c>
      <c r="G245" s="176" t="str">
        <f t="shared" si="44"/>
        <v>m</v>
      </c>
      <c r="H245" s="76">
        <v>0.03</v>
      </c>
      <c r="I245" s="76">
        <f t="shared" si="45"/>
        <v>12.03</v>
      </c>
    </row>
    <row r="246" spans="1:9" hidden="1">
      <c r="A246" s="76">
        <f t="shared" si="39"/>
        <v>52</v>
      </c>
      <c r="B246" s="151" t="s">
        <v>51</v>
      </c>
      <c r="C246" s="253">
        <f t="shared" si="40"/>
        <v>0.41666666666666669</v>
      </c>
      <c r="D246" s="176">
        <f t="shared" si="41"/>
        <v>52</v>
      </c>
      <c r="E246" s="176">
        <f t="shared" si="42"/>
        <v>6</v>
      </c>
      <c r="F246" s="176">
        <f t="shared" si="43"/>
        <v>2010</v>
      </c>
      <c r="G246" s="176" t="str">
        <f t="shared" si="44"/>
        <v>m</v>
      </c>
      <c r="H246" s="76">
        <v>3.1E-2</v>
      </c>
      <c r="I246" s="76">
        <f t="shared" si="45"/>
        <v>52.030999999999999</v>
      </c>
    </row>
    <row r="247" spans="1:9" hidden="1">
      <c r="A247" s="76">
        <f t="shared" si="39"/>
        <v>53</v>
      </c>
      <c r="B247" s="151" t="s">
        <v>25</v>
      </c>
      <c r="C247" s="253">
        <f t="shared" si="40"/>
        <v>0.41666666666666669</v>
      </c>
      <c r="D247" s="176">
        <f t="shared" si="41"/>
        <v>52</v>
      </c>
      <c r="E247" s="176">
        <f t="shared" si="42"/>
        <v>6</v>
      </c>
      <c r="F247" s="176">
        <f t="shared" si="43"/>
        <v>2010</v>
      </c>
      <c r="G247" s="176" t="str">
        <f t="shared" si="44"/>
        <v>m</v>
      </c>
      <c r="H247" s="76">
        <v>3.2000000000000001E-2</v>
      </c>
      <c r="I247" s="76">
        <f t="shared" si="45"/>
        <v>52.031999999999996</v>
      </c>
    </row>
    <row r="248" spans="1:9" hidden="1">
      <c r="A248" s="76">
        <f t="shared" ref="A248:A279" si="46">RANK(I248,$I$216:$I$415,1)</f>
        <v>181</v>
      </c>
      <c r="B248" s="151" t="s">
        <v>191</v>
      </c>
      <c r="C248" s="253">
        <f t="shared" si="40"/>
        <v>0.91666666666666663</v>
      </c>
      <c r="D248" s="176">
        <f t="shared" ref="D248:D279" si="47">VLOOKUP(B248&amp;", "&amp;$E$4,Data,6,FALSE)</f>
        <v>178</v>
      </c>
      <c r="E248" s="176">
        <f t="shared" ref="E248:E279" si="48">VLOOKUP(B248&amp;", "&amp;$E$4,Data,8,FALSE)</f>
        <v>12</v>
      </c>
      <c r="F248" s="176">
        <f t="shared" ref="F248:F279" si="49">VLOOKUP(B248&amp;", "&amp;$E$4,Data,9,FALSE)</f>
        <v>2010</v>
      </c>
      <c r="G248" s="176" t="str">
        <f t="shared" ref="G248:G279" si="50">VLOOKUP(B248&amp;", "&amp;$E$4,Data,10,FALSE)</f>
        <v>m</v>
      </c>
      <c r="H248" s="76">
        <v>3.3000000000000002E-2</v>
      </c>
      <c r="I248" s="76">
        <f t="shared" si="45"/>
        <v>178.03299999999999</v>
      </c>
    </row>
    <row r="249" spans="1:9" hidden="1">
      <c r="A249" s="76">
        <f t="shared" si="46"/>
        <v>23</v>
      </c>
      <c r="B249" s="151" t="s">
        <v>97</v>
      </c>
      <c r="C249" s="253">
        <f t="shared" si="40"/>
        <v>0.25</v>
      </c>
      <c r="D249" s="176">
        <f t="shared" si="47"/>
        <v>23</v>
      </c>
      <c r="E249" s="176">
        <f t="shared" si="48"/>
        <v>4</v>
      </c>
      <c r="F249" s="176">
        <f t="shared" si="49"/>
        <v>2010</v>
      </c>
      <c r="G249" s="176" t="str">
        <f t="shared" si="50"/>
        <v>m</v>
      </c>
      <c r="H249" s="76">
        <v>3.4000000000000002E-2</v>
      </c>
      <c r="I249" s="76">
        <f t="shared" si="45"/>
        <v>23.033999999999999</v>
      </c>
    </row>
    <row r="250" spans="1:9" hidden="1">
      <c r="A250" s="76">
        <f t="shared" si="46"/>
        <v>165</v>
      </c>
      <c r="B250" s="151" t="s">
        <v>205</v>
      </c>
      <c r="C250" s="253">
        <f t="shared" si="40"/>
        <v>0.83333333333333337</v>
      </c>
      <c r="D250" s="176">
        <f t="shared" si="47"/>
        <v>160</v>
      </c>
      <c r="E250" s="176">
        <f t="shared" si="48"/>
        <v>11</v>
      </c>
      <c r="F250" s="176">
        <f t="shared" si="49"/>
        <v>2010</v>
      </c>
      <c r="G250" s="176" t="str">
        <f t="shared" si="50"/>
        <v>i</v>
      </c>
      <c r="H250" s="76">
        <v>3.5000000000000003E-2</v>
      </c>
      <c r="I250" s="76">
        <f t="shared" si="45"/>
        <v>160.035</v>
      </c>
    </row>
    <row r="251" spans="1:9" hidden="1">
      <c r="A251" s="76">
        <f t="shared" si="46"/>
        <v>24</v>
      </c>
      <c r="B251" s="151" t="s">
        <v>13</v>
      </c>
      <c r="C251" s="253">
        <f t="shared" si="40"/>
        <v>0.25</v>
      </c>
      <c r="D251" s="176">
        <f t="shared" si="47"/>
        <v>23</v>
      </c>
      <c r="E251" s="176">
        <f t="shared" si="48"/>
        <v>4</v>
      </c>
      <c r="F251" s="176">
        <f t="shared" si="49"/>
        <v>2010</v>
      </c>
      <c r="G251" s="176" t="str">
        <f t="shared" si="50"/>
        <v>m</v>
      </c>
      <c r="H251" s="76">
        <v>3.5999999999999997E-2</v>
      </c>
      <c r="I251" s="76">
        <f t="shared" si="45"/>
        <v>23.036000000000001</v>
      </c>
    </row>
    <row r="252" spans="1:9" hidden="1">
      <c r="A252" s="76">
        <f t="shared" si="46"/>
        <v>5</v>
      </c>
      <c r="B252" s="151" t="s">
        <v>11</v>
      </c>
      <c r="C252" s="253">
        <f t="shared" si="40"/>
        <v>8.3333333333333329E-2</v>
      </c>
      <c r="D252" s="176">
        <f t="shared" si="47"/>
        <v>4</v>
      </c>
      <c r="E252" s="176">
        <f t="shared" si="48"/>
        <v>2</v>
      </c>
      <c r="F252" s="176">
        <f t="shared" si="49"/>
        <v>2010</v>
      </c>
      <c r="G252" s="176" t="str">
        <f t="shared" si="50"/>
        <v>m</v>
      </c>
      <c r="H252" s="76">
        <v>3.6999999999999998E-2</v>
      </c>
      <c r="I252" s="76">
        <f t="shared" si="45"/>
        <v>4.0369999999999999</v>
      </c>
    </row>
    <row r="253" spans="1:9" hidden="1">
      <c r="A253" s="76">
        <f t="shared" si="46"/>
        <v>133</v>
      </c>
      <c r="B253" s="151" t="s">
        <v>166</v>
      </c>
      <c r="C253" s="253">
        <f t="shared" si="40"/>
        <v>0.75</v>
      </c>
      <c r="D253" s="176">
        <f t="shared" si="47"/>
        <v>130</v>
      </c>
      <c r="E253" s="176">
        <f t="shared" si="48"/>
        <v>10</v>
      </c>
      <c r="F253" s="176">
        <f t="shared" si="49"/>
        <v>2010</v>
      </c>
      <c r="G253" s="176" t="str">
        <f t="shared" si="50"/>
        <v>m</v>
      </c>
      <c r="H253" s="76">
        <v>3.7999999999999999E-2</v>
      </c>
      <c r="I253" s="76">
        <f t="shared" si="45"/>
        <v>130.03800000000001</v>
      </c>
    </row>
    <row r="254" spans="1:9" hidden="1">
      <c r="A254" s="76">
        <f t="shared" si="46"/>
        <v>88</v>
      </c>
      <c r="B254" s="152" t="s">
        <v>212</v>
      </c>
      <c r="C254" s="253">
        <f t="shared" si="40"/>
        <v>0.58333333333333337</v>
      </c>
      <c r="D254" s="176">
        <f t="shared" si="47"/>
        <v>84</v>
      </c>
      <c r="E254" s="176">
        <f t="shared" si="48"/>
        <v>8</v>
      </c>
      <c r="F254" s="176">
        <f t="shared" si="49"/>
        <v>2010</v>
      </c>
      <c r="G254" s="176" t="str">
        <f t="shared" si="50"/>
        <v>m</v>
      </c>
      <c r="H254" s="76">
        <v>3.9E-2</v>
      </c>
      <c r="I254" s="76">
        <f t="shared" si="45"/>
        <v>84.039000000000001</v>
      </c>
    </row>
    <row r="255" spans="1:9" hidden="1">
      <c r="A255" s="76">
        <f t="shared" si="46"/>
        <v>68</v>
      </c>
      <c r="B255" s="151" t="s">
        <v>147</v>
      </c>
      <c r="C255" s="253">
        <f t="shared" si="40"/>
        <v>0.5</v>
      </c>
      <c r="D255" s="176">
        <f t="shared" si="47"/>
        <v>67</v>
      </c>
      <c r="E255" s="176">
        <f t="shared" si="48"/>
        <v>7</v>
      </c>
      <c r="F255" s="176">
        <f t="shared" si="49"/>
        <v>2010</v>
      </c>
      <c r="G255" s="176" t="str">
        <f t="shared" si="50"/>
        <v>m</v>
      </c>
      <c r="H255" s="76">
        <v>0.04</v>
      </c>
      <c r="I255" s="76">
        <f t="shared" si="45"/>
        <v>67.040000000000006</v>
      </c>
    </row>
    <row r="256" spans="1:9" hidden="1">
      <c r="A256" s="76">
        <f t="shared" si="46"/>
        <v>15</v>
      </c>
      <c r="B256" s="151" t="s">
        <v>71</v>
      </c>
      <c r="C256" s="253">
        <f t="shared" si="40"/>
        <v>0.16666666666666666</v>
      </c>
      <c r="D256" s="176">
        <f t="shared" si="47"/>
        <v>12</v>
      </c>
      <c r="E256" s="176">
        <f t="shared" si="48"/>
        <v>3</v>
      </c>
      <c r="F256" s="176">
        <f t="shared" si="49"/>
        <v>2010</v>
      </c>
      <c r="G256" s="176" t="str">
        <f t="shared" si="50"/>
        <v>m</v>
      </c>
      <c r="H256" s="76">
        <v>4.1000000000000002E-2</v>
      </c>
      <c r="I256" s="76">
        <f t="shared" si="45"/>
        <v>12.041</v>
      </c>
    </row>
    <row r="257" spans="1:9" hidden="1">
      <c r="A257" s="76">
        <f t="shared" si="46"/>
        <v>54</v>
      </c>
      <c r="B257" s="151" t="s">
        <v>33</v>
      </c>
      <c r="C257" s="253">
        <f t="shared" si="40"/>
        <v>0.41666666666666669</v>
      </c>
      <c r="D257" s="176">
        <f t="shared" si="47"/>
        <v>52</v>
      </c>
      <c r="E257" s="176">
        <f t="shared" si="48"/>
        <v>6</v>
      </c>
      <c r="F257" s="176">
        <f t="shared" si="49"/>
        <v>2010</v>
      </c>
      <c r="G257" s="176" t="str">
        <f t="shared" si="50"/>
        <v>m</v>
      </c>
      <c r="H257" s="76">
        <v>4.2000000000000003E-2</v>
      </c>
      <c r="I257" s="76">
        <f t="shared" si="45"/>
        <v>52.042000000000002</v>
      </c>
    </row>
    <row r="258" spans="1:9" hidden="1">
      <c r="A258" s="76">
        <f t="shared" si="46"/>
        <v>89</v>
      </c>
      <c r="B258" s="151" t="s">
        <v>173</v>
      </c>
      <c r="C258" s="253">
        <f t="shared" si="40"/>
        <v>0.58333333333333337</v>
      </c>
      <c r="D258" s="176">
        <f t="shared" si="47"/>
        <v>84</v>
      </c>
      <c r="E258" s="176">
        <f t="shared" si="48"/>
        <v>8</v>
      </c>
      <c r="F258" s="176">
        <f t="shared" si="49"/>
        <v>2010</v>
      </c>
      <c r="G258" s="176" t="str">
        <f t="shared" si="50"/>
        <v>m</v>
      </c>
      <c r="H258" s="76">
        <v>4.2999999999999997E-2</v>
      </c>
      <c r="I258" s="76">
        <f t="shared" si="45"/>
        <v>84.043000000000006</v>
      </c>
    </row>
    <row r="259" spans="1:9" hidden="1">
      <c r="A259" s="76">
        <f t="shared" si="46"/>
        <v>25</v>
      </c>
      <c r="B259" s="151" t="s">
        <v>56</v>
      </c>
      <c r="C259" s="253">
        <f t="shared" si="40"/>
        <v>0.25</v>
      </c>
      <c r="D259" s="176">
        <f t="shared" si="47"/>
        <v>23</v>
      </c>
      <c r="E259" s="176">
        <f t="shared" si="48"/>
        <v>4</v>
      </c>
      <c r="F259" s="176">
        <f t="shared" si="49"/>
        <v>2010</v>
      </c>
      <c r="G259" s="176" t="str">
        <f t="shared" si="50"/>
        <v>m</v>
      </c>
      <c r="H259" s="76">
        <v>4.3999999999999997E-2</v>
      </c>
      <c r="I259" s="76">
        <f t="shared" si="45"/>
        <v>23.044</v>
      </c>
    </row>
    <row r="260" spans="1:9" hidden="1">
      <c r="A260" s="76">
        <f t="shared" si="46"/>
        <v>134</v>
      </c>
      <c r="B260" s="151" t="s">
        <v>156</v>
      </c>
      <c r="C260" s="253">
        <f t="shared" si="40"/>
        <v>0.75</v>
      </c>
      <c r="D260" s="176">
        <f t="shared" si="47"/>
        <v>130</v>
      </c>
      <c r="E260" s="176">
        <f t="shared" si="48"/>
        <v>10</v>
      </c>
      <c r="F260" s="176">
        <f t="shared" si="49"/>
        <v>2010</v>
      </c>
      <c r="G260" s="176" t="str">
        <f t="shared" si="50"/>
        <v>m</v>
      </c>
      <c r="H260" s="76">
        <v>4.4999999999999998E-2</v>
      </c>
      <c r="I260" s="76">
        <f t="shared" si="45"/>
        <v>130.04499999999999</v>
      </c>
    </row>
    <row r="261" spans="1:9" hidden="1">
      <c r="A261" s="76">
        <f t="shared" si="46"/>
        <v>135</v>
      </c>
      <c r="B261" s="151" t="s">
        <v>167</v>
      </c>
      <c r="C261" s="253">
        <f t="shared" si="40"/>
        <v>0.75</v>
      </c>
      <c r="D261" s="176">
        <f t="shared" si="47"/>
        <v>130</v>
      </c>
      <c r="E261" s="176">
        <f t="shared" si="48"/>
        <v>10</v>
      </c>
      <c r="F261" s="176">
        <f t="shared" si="49"/>
        <v>2010</v>
      </c>
      <c r="G261" s="176" t="str">
        <f t="shared" si="50"/>
        <v>m</v>
      </c>
      <c r="H261" s="76">
        <v>4.5999999999999999E-2</v>
      </c>
      <c r="I261" s="76">
        <f t="shared" si="45"/>
        <v>130.04599999999999</v>
      </c>
    </row>
    <row r="262" spans="1:9" hidden="1">
      <c r="A262" s="76">
        <f t="shared" si="46"/>
        <v>136</v>
      </c>
      <c r="B262" s="151" t="s">
        <v>181</v>
      </c>
      <c r="C262" s="253">
        <f t="shared" si="40"/>
        <v>0.75</v>
      </c>
      <c r="D262" s="176">
        <f t="shared" si="47"/>
        <v>130</v>
      </c>
      <c r="E262" s="176">
        <f t="shared" si="48"/>
        <v>10</v>
      </c>
      <c r="F262" s="176">
        <f t="shared" si="49"/>
        <v>2010</v>
      </c>
      <c r="G262" s="176" t="str">
        <f t="shared" si="50"/>
        <v>m</v>
      </c>
      <c r="H262" s="76">
        <v>4.7E-2</v>
      </c>
      <c r="I262" s="76">
        <f t="shared" si="45"/>
        <v>130.047</v>
      </c>
    </row>
    <row r="263" spans="1:9" hidden="1">
      <c r="A263" s="76">
        <f t="shared" si="46"/>
        <v>182</v>
      </c>
      <c r="B263" s="151" t="s">
        <v>161</v>
      </c>
      <c r="C263" s="253">
        <f t="shared" si="40"/>
        <v>0.91666666666666663</v>
      </c>
      <c r="D263" s="176">
        <f t="shared" si="47"/>
        <v>178</v>
      </c>
      <c r="E263" s="176">
        <f t="shared" si="48"/>
        <v>12</v>
      </c>
      <c r="F263" s="176">
        <f t="shared" si="49"/>
        <v>2010</v>
      </c>
      <c r="G263" s="176" t="str">
        <f t="shared" si="50"/>
        <v>m</v>
      </c>
      <c r="H263" s="76">
        <v>4.8000000000000001E-2</v>
      </c>
      <c r="I263" s="76">
        <f t="shared" si="45"/>
        <v>178.048</v>
      </c>
    </row>
    <row r="264" spans="1:9" hidden="1">
      <c r="A264" s="76">
        <f t="shared" si="46"/>
        <v>26</v>
      </c>
      <c r="B264" s="151" t="s">
        <v>75</v>
      </c>
      <c r="C264" s="253">
        <f t="shared" si="40"/>
        <v>0.25</v>
      </c>
      <c r="D264" s="176">
        <f t="shared" si="47"/>
        <v>23</v>
      </c>
      <c r="E264" s="176">
        <f t="shared" si="48"/>
        <v>4</v>
      </c>
      <c r="F264" s="176">
        <f t="shared" si="49"/>
        <v>2010</v>
      </c>
      <c r="G264" s="176" t="str">
        <f t="shared" si="50"/>
        <v>i</v>
      </c>
      <c r="H264" s="76">
        <v>4.9000000000000002E-2</v>
      </c>
      <c r="I264" s="76">
        <f t="shared" si="45"/>
        <v>23.048999999999999</v>
      </c>
    </row>
    <row r="265" spans="1:9" hidden="1">
      <c r="A265" s="76">
        <f t="shared" si="46"/>
        <v>16</v>
      </c>
      <c r="B265" s="151" t="s">
        <v>26</v>
      </c>
      <c r="C265" s="253">
        <f t="shared" si="40"/>
        <v>0.16666666666666666</v>
      </c>
      <c r="D265" s="176">
        <f t="shared" si="47"/>
        <v>12</v>
      </c>
      <c r="E265" s="176">
        <f t="shared" si="48"/>
        <v>3</v>
      </c>
      <c r="F265" s="176">
        <f t="shared" si="49"/>
        <v>2010</v>
      </c>
      <c r="G265" s="176" t="str">
        <f t="shared" si="50"/>
        <v>m</v>
      </c>
      <c r="H265" s="76">
        <v>0.05</v>
      </c>
      <c r="I265" s="76">
        <f t="shared" si="45"/>
        <v>12.05</v>
      </c>
    </row>
    <row r="266" spans="1:9" hidden="1">
      <c r="A266" s="76">
        <f t="shared" si="46"/>
        <v>166</v>
      </c>
      <c r="B266" s="151" t="s">
        <v>168</v>
      </c>
      <c r="C266" s="253">
        <f t="shared" si="40"/>
        <v>0.83333333333333337</v>
      </c>
      <c r="D266" s="176">
        <f t="shared" si="47"/>
        <v>160</v>
      </c>
      <c r="E266" s="176">
        <f t="shared" si="48"/>
        <v>11</v>
      </c>
      <c r="F266" s="176">
        <f t="shared" si="49"/>
        <v>2010</v>
      </c>
      <c r="G266" s="176" t="str">
        <f t="shared" si="50"/>
        <v>m</v>
      </c>
      <c r="H266" s="76">
        <v>5.0999999999999997E-2</v>
      </c>
      <c r="I266" s="76">
        <f t="shared" si="45"/>
        <v>160.05099999999999</v>
      </c>
    </row>
    <row r="267" spans="1:9" hidden="1">
      <c r="A267" s="76">
        <f t="shared" si="46"/>
        <v>27</v>
      </c>
      <c r="B267" s="151" t="s">
        <v>35</v>
      </c>
      <c r="C267" s="253">
        <f t="shared" si="40"/>
        <v>0.25</v>
      </c>
      <c r="D267" s="176">
        <f t="shared" si="47"/>
        <v>23</v>
      </c>
      <c r="E267" s="176">
        <f t="shared" si="48"/>
        <v>4</v>
      </c>
      <c r="F267" s="176">
        <f t="shared" si="49"/>
        <v>2010</v>
      </c>
      <c r="G267" s="176" t="str">
        <f t="shared" si="50"/>
        <v>m</v>
      </c>
      <c r="H267" s="76">
        <v>5.1999999999999998E-2</v>
      </c>
      <c r="I267" s="76">
        <f t="shared" si="45"/>
        <v>23.052</v>
      </c>
    </row>
    <row r="268" spans="1:9" hidden="1">
      <c r="A268" s="76">
        <f t="shared" si="46"/>
        <v>90</v>
      </c>
      <c r="B268" s="151" t="s">
        <v>138</v>
      </c>
      <c r="C268" s="253">
        <f t="shared" si="40"/>
        <v>0.58333333333333337</v>
      </c>
      <c r="D268" s="176">
        <f t="shared" si="47"/>
        <v>84</v>
      </c>
      <c r="E268" s="176">
        <f t="shared" si="48"/>
        <v>8</v>
      </c>
      <c r="F268" s="176">
        <f t="shared" si="49"/>
        <v>2010</v>
      </c>
      <c r="G268" s="176" t="str">
        <f t="shared" si="50"/>
        <v>m</v>
      </c>
      <c r="H268" s="76">
        <v>5.2999999999999999E-2</v>
      </c>
      <c r="I268" s="76">
        <f t="shared" si="45"/>
        <v>84.052999999999997</v>
      </c>
    </row>
    <row r="269" spans="1:9" hidden="1">
      <c r="A269" s="76">
        <f t="shared" si="46"/>
        <v>69</v>
      </c>
      <c r="B269" s="151" t="s">
        <v>112</v>
      </c>
      <c r="C269" s="253">
        <f t="shared" si="40"/>
        <v>0.5</v>
      </c>
      <c r="D269" s="176">
        <f t="shared" si="47"/>
        <v>67</v>
      </c>
      <c r="E269" s="176">
        <f t="shared" si="48"/>
        <v>7</v>
      </c>
      <c r="F269" s="176">
        <f t="shared" si="49"/>
        <v>2010</v>
      </c>
      <c r="G269" s="176" t="str">
        <f t="shared" si="50"/>
        <v>m</v>
      </c>
      <c r="H269" s="76">
        <v>5.3999999999999999E-2</v>
      </c>
      <c r="I269" s="76">
        <f t="shared" si="45"/>
        <v>67.054000000000002</v>
      </c>
    </row>
    <row r="270" spans="1:9" hidden="1">
      <c r="A270" s="76">
        <f t="shared" si="46"/>
        <v>91</v>
      </c>
      <c r="B270" s="151" t="s">
        <v>127</v>
      </c>
      <c r="C270" s="253">
        <f t="shared" si="40"/>
        <v>0.58333333333333337</v>
      </c>
      <c r="D270" s="176">
        <f t="shared" si="47"/>
        <v>84</v>
      </c>
      <c r="E270" s="176">
        <f t="shared" si="48"/>
        <v>8</v>
      </c>
      <c r="F270" s="176">
        <f t="shared" si="49"/>
        <v>2010</v>
      </c>
      <c r="G270" s="176" t="str">
        <f t="shared" si="50"/>
        <v>m</v>
      </c>
      <c r="H270" s="76">
        <v>5.5E-2</v>
      </c>
      <c r="I270" s="76">
        <f t="shared" si="45"/>
        <v>84.055000000000007</v>
      </c>
    </row>
    <row r="271" spans="1:9" hidden="1">
      <c r="A271" s="76">
        <f t="shared" si="46"/>
        <v>55</v>
      </c>
      <c r="B271" s="151" t="s">
        <v>82</v>
      </c>
      <c r="C271" s="253">
        <f t="shared" si="40"/>
        <v>0.41666666666666669</v>
      </c>
      <c r="D271" s="176">
        <f t="shared" si="47"/>
        <v>52</v>
      </c>
      <c r="E271" s="176">
        <f t="shared" si="48"/>
        <v>6</v>
      </c>
      <c r="F271" s="176">
        <f t="shared" si="49"/>
        <v>2010</v>
      </c>
      <c r="G271" s="176" t="str">
        <f t="shared" si="50"/>
        <v>m</v>
      </c>
      <c r="H271" s="76">
        <v>5.6000000000000001E-2</v>
      </c>
      <c r="I271" s="76">
        <f t="shared" si="45"/>
        <v>52.055999999999997</v>
      </c>
    </row>
    <row r="272" spans="1:9" hidden="1">
      <c r="A272" s="76">
        <f t="shared" si="46"/>
        <v>92</v>
      </c>
      <c r="B272" s="151" t="s">
        <v>113</v>
      </c>
      <c r="C272" s="253">
        <f t="shared" si="40"/>
        <v>0.58333333333333337</v>
      </c>
      <c r="D272" s="176">
        <f t="shared" si="47"/>
        <v>84</v>
      </c>
      <c r="E272" s="176">
        <f t="shared" si="48"/>
        <v>8</v>
      </c>
      <c r="F272" s="176">
        <f t="shared" si="49"/>
        <v>2010</v>
      </c>
      <c r="G272" s="176" t="str">
        <f t="shared" si="50"/>
        <v>m</v>
      </c>
      <c r="H272" s="76">
        <v>5.7000000000000002E-2</v>
      </c>
      <c r="I272" s="76">
        <f t="shared" si="45"/>
        <v>84.057000000000002</v>
      </c>
    </row>
    <row r="273" spans="1:9" hidden="1">
      <c r="A273" s="76">
        <f t="shared" si="46"/>
        <v>41</v>
      </c>
      <c r="B273" s="151" t="s">
        <v>29</v>
      </c>
      <c r="C273" s="253">
        <f t="shared" si="40"/>
        <v>0.33333333333333331</v>
      </c>
      <c r="D273" s="176">
        <f t="shared" si="47"/>
        <v>39</v>
      </c>
      <c r="E273" s="176">
        <f t="shared" si="48"/>
        <v>5</v>
      </c>
      <c r="F273" s="176">
        <f t="shared" si="49"/>
        <v>2010</v>
      </c>
      <c r="G273" s="176" t="str">
        <f t="shared" si="50"/>
        <v>m</v>
      </c>
      <c r="H273" s="76">
        <v>5.8000000000000003E-2</v>
      </c>
      <c r="I273" s="76">
        <f t="shared" si="45"/>
        <v>39.058</v>
      </c>
    </row>
    <row r="274" spans="1:9" hidden="1">
      <c r="A274" s="76">
        <f t="shared" si="46"/>
        <v>17</v>
      </c>
      <c r="B274" s="151" t="s">
        <v>60</v>
      </c>
      <c r="C274" s="253">
        <f t="shared" si="40"/>
        <v>0.16666666666666666</v>
      </c>
      <c r="D274" s="176">
        <f t="shared" si="47"/>
        <v>12</v>
      </c>
      <c r="E274" s="176">
        <f t="shared" si="48"/>
        <v>3</v>
      </c>
      <c r="F274" s="176">
        <f t="shared" si="49"/>
        <v>2010</v>
      </c>
      <c r="G274" s="176" t="str">
        <f t="shared" si="50"/>
        <v>m</v>
      </c>
      <c r="H274" s="76">
        <v>5.8999999999999997E-2</v>
      </c>
      <c r="I274" s="76">
        <f t="shared" si="45"/>
        <v>12.058999999999999</v>
      </c>
    </row>
    <row r="275" spans="1:9" hidden="1">
      <c r="A275" s="76">
        <f t="shared" si="46"/>
        <v>183</v>
      </c>
      <c r="B275" s="151" t="s">
        <v>128</v>
      </c>
      <c r="C275" s="253">
        <f t="shared" si="40"/>
        <v>0.91666666666666663</v>
      </c>
      <c r="D275" s="176">
        <f t="shared" si="47"/>
        <v>178</v>
      </c>
      <c r="E275" s="176">
        <f t="shared" si="48"/>
        <v>12</v>
      </c>
      <c r="F275" s="176">
        <f t="shared" si="49"/>
        <v>2010</v>
      </c>
      <c r="G275" s="176" t="str">
        <f t="shared" si="50"/>
        <v>m</v>
      </c>
      <c r="H275" s="76">
        <v>0.06</v>
      </c>
      <c r="I275" s="76">
        <f t="shared" si="45"/>
        <v>178.06</v>
      </c>
    </row>
    <row r="276" spans="1:9" hidden="1">
      <c r="A276" s="76">
        <f t="shared" si="46"/>
        <v>6</v>
      </c>
      <c r="B276" s="151" t="s">
        <v>39</v>
      </c>
      <c r="C276" s="253">
        <f t="shared" si="40"/>
        <v>8.3333333333333329E-2</v>
      </c>
      <c r="D276" s="176">
        <f t="shared" si="47"/>
        <v>4</v>
      </c>
      <c r="E276" s="176">
        <f t="shared" si="48"/>
        <v>2</v>
      </c>
      <c r="F276" s="176">
        <f t="shared" si="49"/>
        <v>2010</v>
      </c>
      <c r="G276" s="176" t="str">
        <f t="shared" si="50"/>
        <v>m</v>
      </c>
      <c r="H276" s="76">
        <v>6.0999999999999999E-2</v>
      </c>
      <c r="I276" s="76">
        <f t="shared" si="45"/>
        <v>4.0609999999999999</v>
      </c>
    </row>
    <row r="277" spans="1:9" hidden="1">
      <c r="A277" s="76">
        <f t="shared" si="46"/>
        <v>167</v>
      </c>
      <c r="B277" s="151" t="s">
        <v>89</v>
      </c>
      <c r="C277" s="253">
        <f t="shared" si="40"/>
        <v>0.83333333333333337</v>
      </c>
      <c r="D277" s="176">
        <f t="shared" si="47"/>
        <v>160</v>
      </c>
      <c r="E277" s="176">
        <f t="shared" si="48"/>
        <v>11</v>
      </c>
      <c r="F277" s="176">
        <f t="shared" si="49"/>
        <v>2010</v>
      </c>
      <c r="G277" s="176" t="str">
        <f t="shared" si="50"/>
        <v>m</v>
      </c>
      <c r="H277" s="76">
        <v>6.2E-2</v>
      </c>
      <c r="I277" s="76">
        <f t="shared" si="45"/>
        <v>160.06200000000001</v>
      </c>
    </row>
    <row r="278" spans="1:9" hidden="1">
      <c r="A278" s="76">
        <f t="shared" si="46"/>
        <v>137</v>
      </c>
      <c r="B278" s="151" t="s">
        <v>174</v>
      </c>
      <c r="C278" s="253">
        <f t="shared" si="40"/>
        <v>0.75</v>
      </c>
      <c r="D278" s="176">
        <f t="shared" si="47"/>
        <v>130</v>
      </c>
      <c r="E278" s="176">
        <f t="shared" si="48"/>
        <v>10</v>
      </c>
      <c r="F278" s="176">
        <f t="shared" si="49"/>
        <v>2010</v>
      </c>
      <c r="G278" s="176" t="str">
        <f t="shared" si="50"/>
        <v>m</v>
      </c>
      <c r="H278" s="76">
        <v>6.3E-2</v>
      </c>
      <c r="I278" s="76">
        <f t="shared" si="45"/>
        <v>130.06299999999999</v>
      </c>
    </row>
    <row r="279" spans="1:9" hidden="1">
      <c r="A279" s="76">
        <f t="shared" si="46"/>
        <v>168</v>
      </c>
      <c r="B279" s="151" t="s">
        <v>192</v>
      </c>
      <c r="C279" s="253">
        <f t="shared" si="40"/>
        <v>0.83333333333333337</v>
      </c>
      <c r="D279" s="176">
        <f t="shared" si="47"/>
        <v>160</v>
      </c>
      <c r="E279" s="176">
        <f t="shared" si="48"/>
        <v>11</v>
      </c>
      <c r="F279" s="176">
        <f t="shared" si="49"/>
        <v>2010</v>
      </c>
      <c r="G279" s="176" t="str">
        <f t="shared" si="50"/>
        <v>m</v>
      </c>
      <c r="H279" s="76">
        <v>6.4000000000000001E-2</v>
      </c>
      <c r="I279" s="76">
        <f t="shared" si="45"/>
        <v>160.06399999999999</v>
      </c>
    </row>
    <row r="280" spans="1:9" hidden="1">
      <c r="A280" s="76">
        <f t="shared" ref="A280:A311" si="51">RANK(I280,$I$216:$I$415,1)</f>
        <v>138</v>
      </c>
      <c r="B280" s="151" t="s">
        <v>163</v>
      </c>
      <c r="C280" s="253">
        <f t="shared" ref="C280:C343" si="52">((E280-(MIN(E$6:E$211)))/(MAX(E$6:E$211)-MIN(E$6:E$211)))</f>
        <v>0.75</v>
      </c>
      <c r="D280" s="176">
        <f t="shared" ref="D280:D311" si="53">VLOOKUP(B280&amp;", "&amp;$E$4,Data,6,FALSE)</f>
        <v>130</v>
      </c>
      <c r="E280" s="176">
        <f t="shared" ref="E280:E311" si="54">VLOOKUP(B280&amp;", "&amp;$E$4,Data,8,FALSE)</f>
        <v>10</v>
      </c>
      <c r="F280" s="176">
        <f t="shared" ref="F280:F311" si="55">VLOOKUP(B280&amp;", "&amp;$E$4,Data,9,FALSE)</f>
        <v>2010</v>
      </c>
      <c r="G280" s="176" t="str">
        <f t="shared" ref="G280:G311" si="56">VLOOKUP(B280&amp;", "&amp;$E$4,Data,10,FALSE)</f>
        <v>i</v>
      </c>
      <c r="H280" s="76">
        <v>6.5000000000000002E-2</v>
      </c>
      <c r="I280" s="76">
        <f t="shared" si="45"/>
        <v>130.065</v>
      </c>
    </row>
    <row r="281" spans="1:9" hidden="1">
      <c r="A281" s="76">
        <f t="shared" si="51"/>
        <v>93</v>
      </c>
      <c r="B281" s="151" t="s">
        <v>45</v>
      </c>
      <c r="C281" s="253">
        <f t="shared" si="52"/>
        <v>0.58333333333333337</v>
      </c>
      <c r="D281" s="176">
        <f t="shared" si="53"/>
        <v>84</v>
      </c>
      <c r="E281" s="176">
        <f t="shared" si="54"/>
        <v>8</v>
      </c>
      <c r="F281" s="176">
        <f t="shared" si="55"/>
        <v>2010</v>
      </c>
      <c r="G281" s="176" t="str">
        <f t="shared" si="56"/>
        <v>m</v>
      </c>
      <c r="H281" s="76">
        <v>6.6000000000000003E-2</v>
      </c>
      <c r="I281" s="76">
        <f t="shared" ref="I281:I344" si="57">D281+H281</f>
        <v>84.066000000000003</v>
      </c>
    </row>
    <row r="282" spans="1:9" hidden="1">
      <c r="A282" s="76">
        <f t="shared" si="51"/>
        <v>18</v>
      </c>
      <c r="B282" s="151" t="s">
        <v>46</v>
      </c>
      <c r="C282" s="253">
        <f t="shared" si="52"/>
        <v>0.16666666666666666</v>
      </c>
      <c r="D282" s="176">
        <f t="shared" si="53"/>
        <v>12</v>
      </c>
      <c r="E282" s="176">
        <f t="shared" si="54"/>
        <v>3</v>
      </c>
      <c r="F282" s="176">
        <f t="shared" si="55"/>
        <v>2010</v>
      </c>
      <c r="G282" s="176" t="str">
        <f t="shared" si="56"/>
        <v>m</v>
      </c>
      <c r="H282" s="76">
        <v>6.7000000000000004E-2</v>
      </c>
      <c r="I282" s="76">
        <f t="shared" si="57"/>
        <v>12.067</v>
      </c>
    </row>
    <row r="283" spans="1:9" hidden="1">
      <c r="A283" s="76">
        <f t="shared" si="51"/>
        <v>184</v>
      </c>
      <c r="B283" s="151" t="s">
        <v>114</v>
      </c>
      <c r="C283" s="253">
        <f t="shared" si="52"/>
        <v>0.91666666666666663</v>
      </c>
      <c r="D283" s="176">
        <f t="shared" si="53"/>
        <v>178</v>
      </c>
      <c r="E283" s="176">
        <f t="shared" si="54"/>
        <v>12</v>
      </c>
      <c r="F283" s="176">
        <f t="shared" si="55"/>
        <v>2010</v>
      </c>
      <c r="G283" s="176" t="str">
        <f t="shared" si="56"/>
        <v>m</v>
      </c>
      <c r="H283" s="76">
        <v>6.8000000000000005E-2</v>
      </c>
      <c r="I283" s="76">
        <f t="shared" si="57"/>
        <v>178.06800000000001</v>
      </c>
    </row>
    <row r="284" spans="1:9" hidden="1">
      <c r="A284" s="76">
        <f t="shared" si="51"/>
        <v>185</v>
      </c>
      <c r="B284" s="151" t="s">
        <v>182</v>
      </c>
      <c r="C284" s="253">
        <f t="shared" si="52"/>
        <v>0.91666666666666663</v>
      </c>
      <c r="D284" s="176">
        <f t="shared" si="53"/>
        <v>178</v>
      </c>
      <c r="E284" s="176">
        <f t="shared" si="54"/>
        <v>12</v>
      </c>
      <c r="F284" s="176">
        <f t="shared" si="55"/>
        <v>2010</v>
      </c>
      <c r="G284" s="176" t="str">
        <f t="shared" si="56"/>
        <v>m</v>
      </c>
      <c r="H284" s="76">
        <v>6.9000000000000006E-2</v>
      </c>
      <c r="I284" s="76">
        <f t="shared" si="57"/>
        <v>178.06899999999999</v>
      </c>
    </row>
    <row r="285" spans="1:9" hidden="1">
      <c r="A285" s="76">
        <f t="shared" si="51"/>
        <v>70</v>
      </c>
      <c r="B285" s="151" t="s">
        <v>40</v>
      </c>
      <c r="C285" s="253">
        <f t="shared" si="52"/>
        <v>0.5</v>
      </c>
      <c r="D285" s="176">
        <f t="shared" si="53"/>
        <v>67</v>
      </c>
      <c r="E285" s="176">
        <f t="shared" si="54"/>
        <v>7</v>
      </c>
      <c r="F285" s="176">
        <f t="shared" si="55"/>
        <v>2010</v>
      </c>
      <c r="G285" s="176" t="str">
        <f t="shared" si="56"/>
        <v>m</v>
      </c>
      <c r="H285" s="76">
        <v>7.0000000000000007E-2</v>
      </c>
      <c r="I285" s="76">
        <f t="shared" si="57"/>
        <v>67.069999999999993</v>
      </c>
    </row>
    <row r="286" spans="1:9" hidden="1">
      <c r="A286" s="76">
        <f t="shared" si="51"/>
        <v>139</v>
      </c>
      <c r="B286" s="151" t="s">
        <v>183</v>
      </c>
      <c r="C286" s="253">
        <f t="shared" si="52"/>
        <v>0.75</v>
      </c>
      <c r="D286" s="176">
        <f t="shared" si="53"/>
        <v>130</v>
      </c>
      <c r="E286" s="176">
        <f t="shared" si="54"/>
        <v>10</v>
      </c>
      <c r="F286" s="176">
        <f t="shared" si="55"/>
        <v>2010</v>
      </c>
      <c r="G286" s="176" t="str">
        <f t="shared" si="56"/>
        <v>m</v>
      </c>
      <c r="H286" s="76">
        <v>7.0999999999999994E-2</v>
      </c>
      <c r="I286" s="76">
        <f t="shared" si="57"/>
        <v>130.071</v>
      </c>
    </row>
    <row r="287" spans="1:9" hidden="1">
      <c r="A287" s="76">
        <f t="shared" si="51"/>
        <v>169</v>
      </c>
      <c r="B287" s="151" t="s">
        <v>177</v>
      </c>
      <c r="C287" s="253">
        <f t="shared" si="52"/>
        <v>0.83333333333333337</v>
      </c>
      <c r="D287" s="176">
        <f t="shared" si="53"/>
        <v>160</v>
      </c>
      <c r="E287" s="176">
        <f t="shared" si="54"/>
        <v>11</v>
      </c>
      <c r="F287" s="176">
        <f t="shared" si="55"/>
        <v>2010</v>
      </c>
      <c r="G287" s="176" t="str">
        <f t="shared" si="56"/>
        <v>i</v>
      </c>
      <c r="H287" s="76">
        <v>7.1999999999999995E-2</v>
      </c>
      <c r="I287" s="76">
        <f t="shared" si="57"/>
        <v>160.072</v>
      </c>
    </row>
    <row r="288" spans="1:9" hidden="1">
      <c r="A288" s="76">
        <f t="shared" si="51"/>
        <v>114</v>
      </c>
      <c r="B288" s="151" t="s">
        <v>83</v>
      </c>
      <c r="C288" s="253">
        <f t="shared" si="52"/>
        <v>0.66666666666666663</v>
      </c>
      <c r="D288" s="176">
        <f t="shared" si="53"/>
        <v>107</v>
      </c>
      <c r="E288" s="176">
        <f t="shared" si="54"/>
        <v>9</v>
      </c>
      <c r="F288" s="176">
        <f t="shared" si="55"/>
        <v>2010</v>
      </c>
      <c r="G288" s="176" t="str">
        <f t="shared" si="56"/>
        <v>m</v>
      </c>
      <c r="H288" s="76">
        <v>7.2999999999999995E-2</v>
      </c>
      <c r="I288" s="76">
        <f t="shared" si="57"/>
        <v>107.07299999999999</v>
      </c>
    </row>
    <row r="289" spans="1:9" hidden="1">
      <c r="A289" s="76">
        <f t="shared" si="51"/>
        <v>28</v>
      </c>
      <c r="B289" s="151" t="s">
        <v>90</v>
      </c>
      <c r="C289" s="253">
        <f t="shared" si="52"/>
        <v>0.25</v>
      </c>
      <c r="D289" s="176">
        <f t="shared" si="53"/>
        <v>23</v>
      </c>
      <c r="E289" s="176">
        <f t="shared" si="54"/>
        <v>4</v>
      </c>
      <c r="F289" s="176">
        <f t="shared" si="55"/>
        <v>2010</v>
      </c>
      <c r="G289" s="176" t="str">
        <f t="shared" si="56"/>
        <v>m</v>
      </c>
      <c r="H289" s="76">
        <v>7.3999999999999996E-2</v>
      </c>
      <c r="I289" s="76">
        <f t="shared" si="57"/>
        <v>23.074000000000002</v>
      </c>
    </row>
    <row r="290" spans="1:9" hidden="1">
      <c r="A290" s="76">
        <f t="shared" si="51"/>
        <v>7</v>
      </c>
      <c r="B290" s="151" t="s">
        <v>30</v>
      </c>
      <c r="C290" s="253">
        <f t="shared" si="52"/>
        <v>8.3333333333333329E-2</v>
      </c>
      <c r="D290" s="176">
        <f t="shared" si="53"/>
        <v>4</v>
      </c>
      <c r="E290" s="176">
        <f t="shared" si="54"/>
        <v>2</v>
      </c>
      <c r="F290" s="176">
        <f t="shared" si="55"/>
        <v>2010</v>
      </c>
      <c r="G290" s="176" t="str">
        <f t="shared" si="56"/>
        <v>m</v>
      </c>
      <c r="H290" s="76">
        <v>7.4999999999999997E-2</v>
      </c>
      <c r="I290" s="76">
        <f t="shared" si="57"/>
        <v>4.0750000000000002</v>
      </c>
    </row>
    <row r="291" spans="1:9" hidden="1">
      <c r="A291" s="76">
        <f t="shared" si="51"/>
        <v>8</v>
      </c>
      <c r="B291" s="151" t="s">
        <v>14</v>
      </c>
      <c r="C291" s="253">
        <f t="shared" si="52"/>
        <v>8.3333333333333329E-2</v>
      </c>
      <c r="D291" s="176">
        <f t="shared" si="53"/>
        <v>4</v>
      </c>
      <c r="E291" s="176">
        <f t="shared" si="54"/>
        <v>2</v>
      </c>
      <c r="F291" s="176">
        <f t="shared" si="55"/>
        <v>2010</v>
      </c>
      <c r="G291" s="176" t="str">
        <f t="shared" si="56"/>
        <v>m</v>
      </c>
      <c r="H291" s="76">
        <v>7.5999999999999998E-2</v>
      </c>
      <c r="I291" s="76">
        <f t="shared" si="57"/>
        <v>4.0759999999999996</v>
      </c>
    </row>
    <row r="292" spans="1:9" hidden="1">
      <c r="A292" s="76">
        <f t="shared" si="51"/>
        <v>115</v>
      </c>
      <c r="B292" s="151" t="s">
        <v>50</v>
      </c>
      <c r="C292" s="253">
        <f t="shared" si="52"/>
        <v>0.66666666666666663</v>
      </c>
      <c r="D292" s="176">
        <f t="shared" si="53"/>
        <v>107</v>
      </c>
      <c r="E292" s="176">
        <f t="shared" si="54"/>
        <v>9</v>
      </c>
      <c r="F292" s="176">
        <f t="shared" si="55"/>
        <v>2010</v>
      </c>
      <c r="G292" s="176" t="str">
        <f t="shared" si="56"/>
        <v>m</v>
      </c>
      <c r="H292" s="76">
        <v>7.6999999999999999E-2</v>
      </c>
      <c r="I292" s="76">
        <f t="shared" si="57"/>
        <v>107.077</v>
      </c>
    </row>
    <row r="293" spans="1:9" hidden="1">
      <c r="A293" s="76">
        <f t="shared" si="51"/>
        <v>42</v>
      </c>
      <c r="B293" s="151" t="s">
        <v>57</v>
      </c>
      <c r="C293" s="253">
        <f t="shared" si="52"/>
        <v>0.33333333333333331</v>
      </c>
      <c r="D293" s="176">
        <f t="shared" si="53"/>
        <v>39</v>
      </c>
      <c r="E293" s="176">
        <f t="shared" si="54"/>
        <v>5</v>
      </c>
      <c r="F293" s="176">
        <f t="shared" si="55"/>
        <v>2010</v>
      </c>
      <c r="G293" s="176" t="str">
        <f t="shared" si="56"/>
        <v>m</v>
      </c>
      <c r="H293" s="76">
        <v>7.8E-2</v>
      </c>
      <c r="I293" s="76">
        <f t="shared" si="57"/>
        <v>39.078000000000003</v>
      </c>
    </row>
    <row r="294" spans="1:9" hidden="1">
      <c r="A294" s="76">
        <f t="shared" si="51"/>
        <v>71</v>
      </c>
      <c r="B294" s="151" t="s">
        <v>103</v>
      </c>
      <c r="C294" s="253">
        <f t="shared" si="52"/>
        <v>0.5</v>
      </c>
      <c r="D294" s="176">
        <f t="shared" si="53"/>
        <v>67</v>
      </c>
      <c r="E294" s="176">
        <f t="shared" si="54"/>
        <v>7</v>
      </c>
      <c r="F294" s="176">
        <f t="shared" si="55"/>
        <v>2010</v>
      </c>
      <c r="G294" s="176" t="str">
        <f t="shared" si="56"/>
        <v>m</v>
      </c>
      <c r="H294" s="76">
        <v>7.9000000000000001E-2</v>
      </c>
      <c r="I294" s="76">
        <f t="shared" si="57"/>
        <v>67.078999999999994</v>
      </c>
    </row>
    <row r="295" spans="1:9" hidden="1">
      <c r="A295" s="76">
        <f t="shared" si="51"/>
        <v>186</v>
      </c>
      <c r="B295" s="151" t="s">
        <v>129</v>
      </c>
      <c r="C295" s="253">
        <f t="shared" si="52"/>
        <v>0.91666666666666663</v>
      </c>
      <c r="D295" s="176">
        <f t="shared" si="53"/>
        <v>178</v>
      </c>
      <c r="E295" s="176">
        <f t="shared" si="54"/>
        <v>12</v>
      </c>
      <c r="F295" s="176">
        <f t="shared" si="55"/>
        <v>2010</v>
      </c>
      <c r="G295" s="176" t="str">
        <f t="shared" si="56"/>
        <v>m</v>
      </c>
      <c r="H295" s="76">
        <v>0.08</v>
      </c>
      <c r="I295" s="76">
        <f t="shared" si="57"/>
        <v>178.08</v>
      </c>
    </row>
    <row r="296" spans="1:9" hidden="1">
      <c r="A296" s="76">
        <f t="shared" si="51"/>
        <v>140</v>
      </c>
      <c r="B296" s="151" t="s">
        <v>201</v>
      </c>
      <c r="C296" s="253">
        <f t="shared" si="52"/>
        <v>0.75</v>
      </c>
      <c r="D296" s="176">
        <f t="shared" si="53"/>
        <v>130</v>
      </c>
      <c r="E296" s="176">
        <f t="shared" si="54"/>
        <v>10</v>
      </c>
      <c r="F296" s="176">
        <f t="shared" si="55"/>
        <v>2010</v>
      </c>
      <c r="G296" s="176" t="str">
        <f t="shared" si="56"/>
        <v>m</v>
      </c>
      <c r="H296" s="76">
        <v>8.1000000000000003E-2</v>
      </c>
      <c r="I296" s="76">
        <f t="shared" si="57"/>
        <v>130.08099999999999</v>
      </c>
    </row>
    <row r="297" spans="1:9" hidden="1">
      <c r="A297" s="76">
        <f t="shared" si="51"/>
        <v>29</v>
      </c>
      <c r="B297" s="151" t="s">
        <v>67</v>
      </c>
      <c r="C297" s="253">
        <f t="shared" si="52"/>
        <v>0.25</v>
      </c>
      <c r="D297" s="176">
        <f t="shared" si="53"/>
        <v>23</v>
      </c>
      <c r="E297" s="176">
        <f t="shared" si="54"/>
        <v>4</v>
      </c>
      <c r="F297" s="176">
        <f t="shared" si="55"/>
        <v>2010</v>
      </c>
      <c r="G297" s="176" t="str">
        <f t="shared" si="56"/>
        <v>m</v>
      </c>
      <c r="H297" s="76">
        <v>8.2000000000000003E-2</v>
      </c>
      <c r="I297" s="76">
        <f t="shared" si="57"/>
        <v>23.082000000000001</v>
      </c>
    </row>
    <row r="298" spans="1:9" hidden="1">
      <c r="A298" s="76">
        <f t="shared" si="51"/>
        <v>56</v>
      </c>
      <c r="B298" s="151" t="s">
        <v>84</v>
      </c>
      <c r="C298" s="253">
        <f t="shared" si="52"/>
        <v>0.41666666666666669</v>
      </c>
      <c r="D298" s="176">
        <f t="shared" si="53"/>
        <v>52</v>
      </c>
      <c r="E298" s="176">
        <f t="shared" si="54"/>
        <v>6</v>
      </c>
      <c r="F298" s="176">
        <f t="shared" si="55"/>
        <v>2010</v>
      </c>
      <c r="G298" s="176" t="str">
        <f t="shared" si="56"/>
        <v>m</v>
      </c>
      <c r="H298" s="76">
        <v>8.3000000000000004E-2</v>
      </c>
      <c r="I298" s="76">
        <f t="shared" si="57"/>
        <v>52.082999999999998</v>
      </c>
    </row>
    <row r="299" spans="1:9" hidden="1">
      <c r="A299" s="76">
        <f t="shared" si="51"/>
        <v>94</v>
      </c>
      <c r="B299" s="151" t="s">
        <v>211</v>
      </c>
      <c r="C299" s="253">
        <f t="shared" si="52"/>
        <v>0.58333333333333337</v>
      </c>
      <c r="D299" s="176">
        <f t="shared" si="53"/>
        <v>84</v>
      </c>
      <c r="E299" s="176">
        <f t="shared" si="54"/>
        <v>8</v>
      </c>
      <c r="F299" s="176">
        <f t="shared" si="55"/>
        <v>2010</v>
      </c>
      <c r="G299" s="176" t="str">
        <f t="shared" si="56"/>
        <v>m</v>
      </c>
      <c r="H299" s="76">
        <v>8.4000000000000005E-2</v>
      </c>
      <c r="I299" s="76">
        <f t="shared" si="57"/>
        <v>84.084000000000003</v>
      </c>
    </row>
    <row r="300" spans="1:9" hidden="1">
      <c r="A300" s="76">
        <f t="shared" si="51"/>
        <v>57</v>
      </c>
      <c r="B300" s="151" t="s">
        <v>61</v>
      </c>
      <c r="C300" s="253">
        <f t="shared" si="52"/>
        <v>0.41666666666666669</v>
      </c>
      <c r="D300" s="176">
        <f t="shared" si="53"/>
        <v>52</v>
      </c>
      <c r="E300" s="176">
        <f t="shared" si="54"/>
        <v>6</v>
      </c>
      <c r="F300" s="176">
        <f t="shared" si="55"/>
        <v>2010</v>
      </c>
      <c r="G300" s="176" t="str">
        <f t="shared" si="56"/>
        <v>m</v>
      </c>
      <c r="H300" s="76">
        <v>8.5000000000000006E-2</v>
      </c>
      <c r="I300" s="76">
        <f t="shared" si="57"/>
        <v>52.085000000000001</v>
      </c>
    </row>
    <row r="301" spans="1:9" hidden="1">
      <c r="A301" s="76">
        <f t="shared" si="51"/>
        <v>187</v>
      </c>
      <c r="B301" s="151" t="s">
        <v>184</v>
      </c>
      <c r="C301" s="253">
        <f t="shared" si="52"/>
        <v>0.91666666666666663</v>
      </c>
      <c r="D301" s="176">
        <f t="shared" si="53"/>
        <v>178</v>
      </c>
      <c r="E301" s="176">
        <f t="shared" si="54"/>
        <v>12</v>
      </c>
      <c r="F301" s="176">
        <f t="shared" si="55"/>
        <v>2010</v>
      </c>
      <c r="G301" s="176" t="str">
        <f t="shared" si="56"/>
        <v>m</v>
      </c>
      <c r="H301" s="76">
        <v>8.5999999999999993E-2</v>
      </c>
      <c r="I301" s="76">
        <f t="shared" si="57"/>
        <v>178.08600000000001</v>
      </c>
    </row>
    <row r="302" spans="1:9" hidden="1">
      <c r="A302" s="76">
        <f t="shared" si="51"/>
        <v>188</v>
      </c>
      <c r="B302" s="151" t="s">
        <v>193</v>
      </c>
      <c r="C302" s="253">
        <f t="shared" si="52"/>
        <v>0.91666666666666663</v>
      </c>
      <c r="D302" s="176">
        <f t="shared" si="53"/>
        <v>178</v>
      </c>
      <c r="E302" s="176">
        <f t="shared" si="54"/>
        <v>12</v>
      </c>
      <c r="F302" s="176">
        <f t="shared" si="55"/>
        <v>2010</v>
      </c>
      <c r="G302" s="176" t="str">
        <f t="shared" si="56"/>
        <v>m</v>
      </c>
      <c r="H302" s="76">
        <v>8.6999999999999994E-2</v>
      </c>
      <c r="I302" s="76">
        <f t="shared" si="57"/>
        <v>178.08699999999999</v>
      </c>
    </row>
    <row r="303" spans="1:9" hidden="1">
      <c r="A303" s="76">
        <f t="shared" si="51"/>
        <v>141</v>
      </c>
      <c r="B303" s="151" t="s">
        <v>202</v>
      </c>
      <c r="C303" s="253">
        <f t="shared" si="52"/>
        <v>0.75</v>
      </c>
      <c r="D303" s="176">
        <f t="shared" si="53"/>
        <v>130</v>
      </c>
      <c r="E303" s="176">
        <f t="shared" si="54"/>
        <v>10</v>
      </c>
      <c r="F303" s="176">
        <f t="shared" si="55"/>
        <v>2010</v>
      </c>
      <c r="G303" s="176" t="str">
        <f t="shared" si="56"/>
        <v>m</v>
      </c>
      <c r="H303" s="76">
        <v>8.7999999999999995E-2</v>
      </c>
      <c r="I303" s="76">
        <f t="shared" si="57"/>
        <v>130.08799999999999</v>
      </c>
    </row>
    <row r="304" spans="1:9" hidden="1">
      <c r="A304" s="76">
        <f t="shared" si="51"/>
        <v>142</v>
      </c>
      <c r="B304" s="151" t="s">
        <v>115</v>
      </c>
      <c r="C304" s="253">
        <f t="shared" si="52"/>
        <v>0.75</v>
      </c>
      <c r="D304" s="176">
        <f t="shared" si="53"/>
        <v>130</v>
      </c>
      <c r="E304" s="176">
        <f t="shared" si="54"/>
        <v>10</v>
      </c>
      <c r="F304" s="176">
        <f t="shared" si="55"/>
        <v>2010</v>
      </c>
      <c r="G304" s="176" t="str">
        <f t="shared" si="56"/>
        <v>m</v>
      </c>
      <c r="H304" s="76">
        <v>8.8999999999999996E-2</v>
      </c>
      <c r="I304" s="76">
        <f t="shared" si="57"/>
        <v>130.089</v>
      </c>
    </row>
    <row r="305" spans="1:9" hidden="1">
      <c r="A305" s="76">
        <f t="shared" si="51"/>
        <v>189</v>
      </c>
      <c r="B305" s="151" t="s">
        <v>206</v>
      </c>
      <c r="C305" s="253">
        <f t="shared" si="52"/>
        <v>0.91666666666666663</v>
      </c>
      <c r="D305" s="176">
        <f t="shared" si="53"/>
        <v>178</v>
      </c>
      <c r="E305" s="176">
        <f t="shared" si="54"/>
        <v>12</v>
      </c>
      <c r="F305" s="176">
        <f t="shared" si="55"/>
        <v>2010</v>
      </c>
      <c r="G305" s="176" t="str">
        <f t="shared" si="56"/>
        <v>m</v>
      </c>
      <c r="H305" s="76">
        <v>0.09</v>
      </c>
      <c r="I305" s="76">
        <f t="shared" si="57"/>
        <v>178.09</v>
      </c>
    </row>
    <row r="306" spans="1:9" hidden="1">
      <c r="A306" s="76">
        <f t="shared" si="51"/>
        <v>116</v>
      </c>
      <c r="B306" s="151" t="s">
        <v>116</v>
      </c>
      <c r="C306" s="253">
        <f t="shared" si="52"/>
        <v>0.66666666666666663</v>
      </c>
      <c r="D306" s="176">
        <f t="shared" si="53"/>
        <v>107</v>
      </c>
      <c r="E306" s="176">
        <f t="shared" si="54"/>
        <v>9</v>
      </c>
      <c r="F306" s="176">
        <f t="shared" si="55"/>
        <v>2010</v>
      </c>
      <c r="G306" s="176" t="str">
        <f t="shared" si="56"/>
        <v>m</v>
      </c>
      <c r="H306" s="76">
        <v>9.0999999999999998E-2</v>
      </c>
      <c r="I306" s="76">
        <f t="shared" si="57"/>
        <v>107.09099999999999</v>
      </c>
    </row>
    <row r="307" spans="1:9" hidden="1">
      <c r="A307" s="76">
        <f t="shared" si="51"/>
        <v>143</v>
      </c>
      <c r="B307" s="151" t="s">
        <v>68</v>
      </c>
      <c r="C307" s="253">
        <f t="shared" si="52"/>
        <v>0.75</v>
      </c>
      <c r="D307" s="176">
        <f t="shared" si="53"/>
        <v>130</v>
      </c>
      <c r="E307" s="176">
        <f t="shared" si="54"/>
        <v>10</v>
      </c>
      <c r="F307" s="176">
        <f t="shared" si="55"/>
        <v>2010</v>
      </c>
      <c r="G307" s="176" t="str">
        <f t="shared" si="56"/>
        <v>m</v>
      </c>
      <c r="H307" s="76">
        <v>9.1999999999999998E-2</v>
      </c>
      <c r="I307" s="76">
        <f t="shared" si="57"/>
        <v>130.09200000000001</v>
      </c>
    </row>
    <row r="308" spans="1:9" hidden="1">
      <c r="A308" s="76">
        <f t="shared" si="51"/>
        <v>72</v>
      </c>
      <c r="B308" s="151" t="s">
        <v>31</v>
      </c>
      <c r="C308" s="253">
        <f t="shared" si="52"/>
        <v>0.5</v>
      </c>
      <c r="D308" s="176">
        <f t="shared" si="53"/>
        <v>67</v>
      </c>
      <c r="E308" s="176">
        <f t="shared" si="54"/>
        <v>7</v>
      </c>
      <c r="F308" s="176">
        <f t="shared" si="55"/>
        <v>2010</v>
      </c>
      <c r="G308" s="176" t="str">
        <f t="shared" si="56"/>
        <v>m</v>
      </c>
      <c r="H308" s="76">
        <v>9.2999999999999999E-2</v>
      </c>
      <c r="I308" s="76">
        <f t="shared" si="57"/>
        <v>67.093000000000004</v>
      </c>
    </row>
    <row r="309" spans="1:9" hidden="1">
      <c r="A309" s="76">
        <f t="shared" si="51"/>
        <v>95</v>
      </c>
      <c r="B309" s="151" t="s">
        <v>72</v>
      </c>
      <c r="C309" s="253">
        <f t="shared" si="52"/>
        <v>0.58333333333333337</v>
      </c>
      <c r="D309" s="176">
        <f t="shared" si="53"/>
        <v>84</v>
      </c>
      <c r="E309" s="176">
        <f t="shared" si="54"/>
        <v>8</v>
      </c>
      <c r="F309" s="176">
        <f t="shared" si="55"/>
        <v>2010</v>
      </c>
      <c r="G309" s="176" t="str">
        <f t="shared" si="56"/>
        <v>m</v>
      </c>
      <c r="H309" s="76">
        <v>9.4E-2</v>
      </c>
      <c r="I309" s="76">
        <f t="shared" si="57"/>
        <v>84.093999999999994</v>
      </c>
    </row>
    <row r="310" spans="1:9" hidden="1">
      <c r="A310" s="76">
        <f t="shared" si="51"/>
        <v>58</v>
      </c>
      <c r="B310" s="151" t="s">
        <v>169</v>
      </c>
      <c r="C310" s="253">
        <f t="shared" si="52"/>
        <v>0.41666666666666669</v>
      </c>
      <c r="D310" s="176">
        <f t="shared" si="53"/>
        <v>52</v>
      </c>
      <c r="E310" s="176">
        <f t="shared" si="54"/>
        <v>6</v>
      </c>
      <c r="F310" s="176">
        <f t="shared" si="55"/>
        <v>2010</v>
      </c>
      <c r="G310" s="176" t="str">
        <f t="shared" si="56"/>
        <v>m</v>
      </c>
      <c r="H310" s="76">
        <v>9.5000000000000001E-2</v>
      </c>
      <c r="I310" s="76">
        <f t="shared" si="57"/>
        <v>52.094999999999999</v>
      </c>
    </row>
    <row r="311" spans="1:9" hidden="1">
      <c r="A311" s="76">
        <f t="shared" si="51"/>
        <v>117</v>
      </c>
      <c r="B311" s="151" t="s">
        <v>76</v>
      </c>
      <c r="C311" s="253">
        <f t="shared" si="52"/>
        <v>0.66666666666666663</v>
      </c>
      <c r="D311" s="176">
        <f t="shared" si="53"/>
        <v>107</v>
      </c>
      <c r="E311" s="176">
        <f t="shared" si="54"/>
        <v>9</v>
      </c>
      <c r="F311" s="176">
        <f t="shared" si="55"/>
        <v>2010</v>
      </c>
      <c r="G311" s="176" t="str">
        <f t="shared" si="56"/>
        <v>m</v>
      </c>
      <c r="H311" s="76">
        <v>9.6000000000000002E-2</v>
      </c>
      <c r="I311" s="76">
        <f t="shared" si="57"/>
        <v>107.096</v>
      </c>
    </row>
    <row r="312" spans="1:9" hidden="1">
      <c r="A312" s="76">
        <f t="shared" ref="A312:A343" si="58">RANK(I312,$I$216:$I$415,1)</f>
        <v>43</v>
      </c>
      <c r="B312" s="151" t="s">
        <v>52</v>
      </c>
      <c r="C312" s="253">
        <f t="shared" si="52"/>
        <v>0.33333333333333331</v>
      </c>
      <c r="D312" s="176">
        <f t="shared" ref="D312:D343" si="59">VLOOKUP(B312&amp;", "&amp;$E$4,Data,6,FALSE)</f>
        <v>39</v>
      </c>
      <c r="E312" s="176">
        <f t="shared" ref="E312:E343" si="60">VLOOKUP(B312&amp;", "&amp;$E$4,Data,8,FALSE)</f>
        <v>5</v>
      </c>
      <c r="F312" s="176">
        <f t="shared" ref="F312:F343" si="61">VLOOKUP(B312&amp;", "&amp;$E$4,Data,9,FALSE)</f>
        <v>2010</v>
      </c>
      <c r="G312" s="176" t="str">
        <f t="shared" ref="G312:G343" si="62">VLOOKUP(B312&amp;", "&amp;$E$4,Data,10,FALSE)</f>
        <v>m</v>
      </c>
      <c r="H312" s="76">
        <v>9.7000000000000003E-2</v>
      </c>
      <c r="I312" s="76">
        <f t="shared" si="57"/>
        <v>39.097000000000001</v>
      </c>
    </row>
    <row r="313" spans="1:9" hidden="1">
      <c r="A313" s="76">
        <f t="shared" si="58"/>
        <v>170</v>
      </c>
      <c r="B313" s="151" t="s">
        <v>104</v>
      </c>
      <c r="C313" s="253">
        <f t="shared" si="52"/>
        <v>0.83333333333333337</v>
      </c>
      <c r="D313" s="176">
        <f t="shared" si="59"/>
        <v>160</v>
      </c>
      <c r="E313" s="176">
        <f t="shared" si="60"/>
        <v>11</v>
      </c>
      <c r="F313" s="176">
        <f t="shared" si="61"/>
        <v>2010</v>
      </c>
      <c r="G313" s="176" t="str">
        <f t="shared" si="62"/>
        <v>m</v>
      </c>
      <c r="H313" s="76">
        <v>9.8000000000000004E-2</v>
      </c>
      <c r="I313" s="76">
        <f t="shared" si="57"/>
        <v>160.09800000000001</v>
      </c>
    </row>
    <row r="314" spans="1:9" hidden="1">
      <c r="A314" s="76">
        <f t="shared" si="58"/>
        <v>96</v>
      </c>
      <c r="B314" s="151" t="s">
        <v>98</v>
      </c>
      <c r="C314" s="253">
        <f t="shared" si="52"/>
        <v>0.58333333333333337</v>
      </c>
      <c r="D314" s="176">
        <f t="shared" si="59"/>
        <v>84</v>
      </c>
      <c r="E314" s="176">
        <f t="shared" si="60"/>
        <v>8</v>
      </c>
      <c r="F314" s="176">
        <f t="shared" si="61"/>
        <v>2010</v>
      </c>
      <c r="G314" s="176" t="str">
        <f t="shared" si="62"/>
        <v>m</v>
      </c>
      <c r="H314" s="76">
        <v>9.9000000000000005E-2</v>
      </c>
      <c r="I314" s="76">
        <f t="shared" si="57"/>
        <v>84.099000000000004</v>
      </c>
    </row>
    <row r="315" spans="1:9" hidden="1">
      <c r="A315" s="76">
        <f t="shared" si="58"/>
        <v>59</v>
      </c>
      <c r="B315" s="151" t="s">
        <v>9</v>
      </c>
      <c r="C315" s="253">
        <f t="shared" si="52"/>
        <v>0.41666666666666669</v>
      </c>
      <c r="D315" s="176">
        <f t="shared" si="59"/>
        <v>52</v>
      </c>
      <c r="E315" s="176">
        <f t="shared" si="60"/>
        <v>6</v>
      </c>
      <c r="F315" s="176">
        <f t="shared" si="61"/>
        <v>2010</v>
      </c>
      <c r="G315" s="176" t="str">
        <f t="shared" si="62"/>
        <v>m</v>
      </c>
      <c r="H315" s="76">
        <v>0.1</v>
      </c>
      <c r="I315" s="76">
        <f t="shared" si="57"/>
        <v>52.1</v>
      </c>
    </row>
    <row r="316" spans="1:9" hidden="1">
      <c r="A316" s="76">
        <f t="shared" si="58"/>
        <v>30</v>
      </c>
      <c r="B316" s="151" t="s">
        <v>36</v>
      </c>
      <c r="C316" s="253">
        <f t="shared" si="52"/>
        <v>0.25</v>
      </c>
      <c r="D316" s="176">
        <f t="shared" si="59"/>
        <v>23</v>
      </c>
      <c r="E316" s="176">
        <f t="shared" si="60"/>
        <v>4</v>
      </c>
      <c r="F316" s="176">
        <f t="shared" si="61"/>
        <v>2010</v>
      </c>
      <c r="G316" s="176" t="str">
        <f t="shared" si="62"/>
        <v>m</v>
      </c>
      <c r="H316" s="76">
        <v>0.10100000000000001</v>
      </c>
      <c r="I316" s="76">
        <f t="shared" si="57"/>
        <v>23.100999999999999</v>
      </c>
    </row>
    <row r="317" spans="1:9" hidden="1">
      <c r="A317" s="76">
        <f t="shared" si="58"/>
        <v>73</v>
      </c>
      <c r="B317" s="151" t="s">
        <v>123</v>
      </c>
      <c r="C317" s="253">
        <f t="shared" si="52"/>
        <v>0.5</v>
      </c>
      <c r="D317" s="176">
        <f t="shared" si="59"/>
        <v>67</v>
      </c>
      <c r="E317" s="176">
        <f t="shared" si="60"/>
        <v>7</v>
      </c>
      <c r="F317" s="176">
        <f t="shared" si="61"/>
        <v>2010</v>
      </c>
      <c r="G317" s="176" t="str">
        <f t="shared" si="62"/>
        <v>m</v>
      </c>
      <c r="H317" s="76">
        <v>0.10199999999999999</v>
      </c>
      <c r="I317" s="76">
        <f t="shared" si="57"/>
        <v>67.102000000000004</v>
      </c>
    </row>
    <row r="318" spans="1:9" hidden="1">
      <c r="A318" s="76">
        <f t="shared" si="58"/>
        <v>144</v>
      </c>
      <c r="B318" s="151" t="s">
        <v>208</v>
      </c>
      <c r="C318" s="253">
        <f t="shared" si="52"/>
        <v>0.75</v>
      </c>
      <c r="D318" s="176">
        <f t="shared" si="59"/>
        <v>130</v>
      </c>
      <c r="E318" s="176">
        <f t="shared" si="60"/>
        <v>10</v>
      </c>
      <c r="F318" s="176">
        <f t="shared" si="61"/>
        <v>2010</v>
      </c>
      <c r="G318" s="176" t="str">
        <f t="shared" si="62"/>
        <v>m</v>
      </c>
      <c r="H318" s="76">
        <v>0.10299999999999999</v>
      </c>
      <c r="I318" s="76">
        <f t="shared" si="57"/>
        <v>130.10300000000001</v>
      </c>
    </row>
    <row r="319" spans="1:9" hidden="1">
      <c r="A319" s="76">
        <f t="shared" si="58"/>
        <v>171</v>
      </c>
      <c r="B319" s="151" t="s">
        <v>105</v>
      </c>
      <c r="C319" s="253">
        <f t="shared" si="52"/>
        <v>0.83333333333333337</v>
      </c>
      <c r="D319" s="176">
        <f t="shared" si="59"/>
        <v>160</v>
      </c>
      <c r="E319" s="176">
        <f t="shared" si="60"/>
        <v>11</v>
      </c>
      <c r="F319" s="176">
        <f t="shared" si="61"/>
        <v>2010</v>
      </c>
      <c r="G319" s="176" t="str">
        <f t="shared" si="62"/>
        <v>m</v>
      </c>
      <c r="H319" s="76">
        <v>0.104</v>
      </c>
      <c r="I319" s="76">
        <f t="shared" si="57"/>
        <v>160.10400000000001</v>
      </c>
    </row>
    <row r="320" spans="1:9" hidden="1">
      <c r="A320" s="76">
        <f t="shared" si="58"/>
        <v>145</v>
      </c>
      <c r="B320" s="151" t="s">
        <v>185</v>
      </c>
      <c r="C320" s="253">
        <f t="shared" si="52"/>
        <v>0.75</v>
      </c>
      <c r="D320" s="176">
        <f t="shared" si="59"/>
        <v>130</v>
      </c>
      <c r="E320" s="176">
        <f t="shared" si="60"/>
        <v>10</v>
      </c>
      <c r="F320" s="176">
        <f t="shared" si="61"/>
        <v>2010</v>
      </c>
      <c r="G320" s="176" t="str">
        <f t="shared" si="62"/>
        <v>m</v>
      </c>
      <c r="H320" s="76">
        <v>0.105</v>
      </c>
      <c r="I320" s="76">
        <f t="shared" si="57"/>
        <v>130.10499999999999</v>
      </c>
    </row>
    <row r="321" spans="1:9" hidden="1">
      <c r="A321" s="76">
        <f t="shared" si="58"/>
        <v>44</v>
      </c>
      <c r="B321" s="151" t="s">
        <v>47</v>
      </c>
      <c r="C321" s="253">
        <f t="shared" si="52"/>
        <v>0.33333333333333331</v>
      </c>
      <c r="D321" s="176">
        <f t="shared" si="59"/>
        <v>39</v>
      </c>
      <c r="E321" s="176">
        <f t="shared" si="60"/>
        <v>5</v>
      </c>
      <c r="F321" s="176">
        <f t="shared" si="61"/>
        <v>2010</v>
      </c>
      <c r="G321" s="176" t="str">
        <f t="shared" si="62"/>
        <v>m</v>
      </c>
      <c r="H321" s="76">
        <v>0.106</v>
      </c>
      <c r="I321" s="76">
        <f t="shared" si="57"/>
        <v>39.106000000000002</v>
      </c>
    </row>
    <row r="322" spans="1:9" hidden="1">
      <c r="A322" s="76">
        <f t="shared" si="58"/>
        <v>31</v>
      </c>
      <c r="B322" s="151" t="s">
        <v>22</v>
      </c>
      <c r="C322" s="253">
        <f t="shared" si="52"/>
        <v>0.25</v>
      </c>
      <c r="D322" s="176">
        <f t="shared" si="59"/>
        <v>23</v>
      </c>
      <c r="E322" s="176">
        <f t="shared" si="60"/>
        <v>4</v>
      </c>
      <c r="F322" s="176">
        <f t="shared" si="61"/>
        <v>2010</v>
      </c>
      <c r="G322" s="176" t="str">
        <f t="shared" si="62"/>
        <v>m</v>
      </c>
      <c r="H322" s="76">
        <v>0.107</v>
      </c>
      <c r="I322" s="76">
        <f t="shared" si="57"/>
        <v>23.106999999999999</v>
      </c>
    </row>
    <row r="323" spans="1:9" hidden="1">
      <c r="A323" s="76">
        <f t="shared" si="58"/>
        <v>146</v>
      </c>
      <c r="B323" s="151" t="s">
        <v>117</v>
      </c>
      <c r="C323" s="253">
        <f t="shared" si="52"/>
        <v>0.75</v>
      </c>
      <c r="D323" s="176">
        <f t="shared" si="59"/>
        <v>130</v>
      </c>
      <c r="E323" s="176">
        <f t="shared" si="60"/>
        <v>10</v>
      </c>
      <c r="F323" s="176">
        <f t="shared" si="61"/>
        <v>2010</v>
      </c>
      <c r="G323" s="176" t="str">
        <f t="shared" si="62"/>
        <v>m</v>
      </c>
      <c r="H323" s="76">
        <v>0.108</v>
      </c>
      <c r="I323" s="76">
        <f t="shared" si="57"/>
        <v>130.108</v>
      </c>
    </row>
    <row r="324" spans="1:9" hidden="1">
      <c r="A324" s="76">
        <f t="shared" si="58"/>
        <v>60</v>
      </c>
      <c r="B324" s="151" t="s">
        <v>130</v>
      </c>
      <c r="C324" s="253">
        <f t="shared" si="52"/>
        <v>0.41666666666666669</v>
      </c>
      <c r="D324" s="176">
        <f t="shared" si="59"/>
        <v>52</v>
      </c>
      <c r="E324" s="176">
        <f t="shared" si="60"/>
        <v>6</v>
      </c>
      <c r="F324" s="176">
        <f t="shared" si="61"/>
        <v>2010</v>
      </c>
      <c r="G324" s="176" t="str">
        <f t="shared" si="62"/>
        <v>m</v>
      </c>
      <c r="H324" s="76">
        <v>0.109</v>
      </c>
      <c r="I324" s="76">
        <f t="shared" si="57"/>
        <v>52.109000000000002</v>
      </c>
    </row>
    <row r="325" spans="1:9" hidden="1">
      <c r="A325" s="76">
        <f t="shared" si="58"/>
        <v>9</v>
      </c>
      <c r="B325" s="151" t="s">
        <v>20</v>
      </c>
      <c r="C325" s="253">
        <f t="shared" si="52"/>
        <v>8.3333333333333329E-2</v>
      </c>
      <c r="D325" s="176">
        <f t="shared" si="59"/>
        <v>4</v>
      </c>
      <c r="E325" s="176">
        <f t="shared" si="60"/>
        <v>2</v>
      </c>
      <c r="F325" s="176">
        <f t="shared" si="61"/>
        <v>2010</v>
      </c>
      <c r="G325" s="176" t="str">
        <f t="shared" si="62"/>
        <v>m</v>
      </c>
      <c r="H325" s="76">
        <v>0.11</v>
      </c>
      <c r="I325" s="76">
        <f t="shared" si="57"/>
        <v>4.1100000000000003</v>
      </c>
    </row>
    <row r="326" spans="1:9" hidden="1">
      <c r="A326" s="76">
        <f t="shared" si="58"/>
        <v>147</v>
      </c>
      <c r="B326" s="151" t="s">
        <v>186</v>
      </c>
      <c r="C326" s="253">
        <f t="shared" si="52"/>
        <v>0.75</v>
      </c>
      <c r="D326" s="176">
        <f t="shared" si="59"/>
        <v>130</v>
      </c>
      <c r="E326" s="176">
        <f t="shared" si="60"/>
        <v>10</v>
      </c>
      <c r="F326" s="176">
        <f t="shared" si="61"/>
        <v>2010</v>
      </c>
      <c r="G326" s="176" t="str">
        <f t="shared" si="62"/>
        <v>m</v>
      </c>
      <c r="H326" s="76">
        <v>0.111</v>
      </c>
      <c r="I326" s="76">
        <f t="shared" si="57"/>
        <v>130.11099999999999</v>
      </c>
    </row>
    <row r="327" spans="1:9" hidden="1">
      <c r="A327" s="76">
        <f t="shared" si="58"/>
        <v>74</v>
      </c>
      <c r="B327" s="151" t="s">
        <v>41</v>
      </c>
      <c r="C327" s="253">
        <f t="shared" si="52"/>
        <v>0.5</v>
      </c>
      <c r="D327" s="176">
        <f t="shared" si="59"/>
        <v>67</v>
      </c>
      <c r="E327" s="176">
        <f t="shared" si="60"/>
        <v>7</v>
      </c>
      <c r="F327" s="176">
        <f t="shared" si="61"/>
        <v>2010</v>
      </c>
      <c r="G327" s="176" t="str">
        <f t="shared" si="62"/>
        <v>i</v>
      </c>
      <c r="H327" s="76">
        <v>0.112</v>
      </c>
      <c r="I327" s="76">
        <f t="shared" si="57"/>
        <v>67.111999999999995</v>
      </c>
    </row>
    <row r="328" spans="1:9" hidden="1">
      <c r="A328" s="76">
        <f t="shared" si="58"/>
        <v>32</v>
      </c>
      <c r="B328" s="151" t="s">
        <v>42</v>
      </c>
      <c r="C328" s="253">
        <f t="shared" si="52"/>
        <v>0.25</v>
      </c>
      <c r="D328" s="176">
        <f t="shared" si="59"/>
        <v>23</v>
      </c>
      <c r="E328" s="176">
        <f t="shared" si="60"/>
        <v>4</v>
      </c>
      <c r="F328" s="176">
        <f t="shared" si="61"/>
        <v>2010</v>
      </c>
      <c r="G328" s="176" t="str">
        <f t="shared" si="62"/>
        <v>m</v>
      </c>
      <c r="H328" s="76">
        <v>0.113</v>
      </c>
      <c r="I328" s="76">
        <f t="shared" si="57"/>
        <v>23.113</v>
      </c>
    </row>
    <row r="329" spans="1:9" hidden="1">
      <c r="A329" s="76">
        <f t="shared" si="58"/>
        <v>75</v>
      </c>
      <c r="B329" s="151" t="s">
        <v>131</v>
      </c>
      <c r="C329" s="253">
        <f t="shared" si="52"/>
        <v>0.5</v>
      </c>
      <c r="D329" s="176">
        <f t="shared" si="59"/>
        <v>67</v>
      </c>
      <c r="E329" s="176">
        <f t="shared" si="60"/>
        <v>7</v>
      </c>
      <c r="F329" s="176">
        <f t="shared" si="61"/>
        <v>2010</v>
      </c>
      <c r="G329" s="176" t="str">
        <f t="shared" si="62"/>
        <v>m</v>
      </c>
      <c r="H329" s="76">
        <v>0.114</v>
      </c>
      <c r="I329" s="76">
        <f t="shared" si="57"/>
        <v>67.114000000000004</v>
      </c>
    </row>
    <row r="330" spans="1:9" hidden="1">
      <c r="A330" s="76">
        <f t="shared" si="58"/>
        <v>118</v>
      </c>
      <c r="B330" s="151" t="s">
        <v>157</v>
      </c>
      <c r="C330" s="253">
        <f t="shared" si="52"/>
        <v>0.66666666666666663</v>
      </c>
      <c r="D330" s="176">
        <f t="shared" si="59"/>
        <v>107</v>
      </c>
      <c r="E330" s="176">
        <f t="shared" si="60"/>
        <v>9</v>
      </c>
      <c r="F330" s="176">
        <f t="shared" si="61"/>
        <v>2010</v>
      </c>
      <c r="G330" s="176" t="str">
        <f t="shared" si="62"/>
        <v>m</v>
      </c>
      <c r="H330" s="76">
        <v>0.115</v>
      </c>
      <c r="I330" s="76">
        <f t="shared" si="57"/>
        <v>107.11499999999999</v>
      </c>
    </row>
    <row r="331" spans="1:9" hidden="1">
      <c r="A331" s="76">
        <f t="shared" si="58"/>
        <v>119</v>
      </c>
      <c r="B331" s="151" t="s">
        <v>91</v>
      </c>
      <c r="C331" s="253">
        <f t="shared" si="52"/>
        <v>0.66666666666666663</v>
      </c>
      <c r="D331" s="176">
        <f t="shared" si="59"/>
        <v>107</v>
      </c>
      <c r="E331" s="176">
        <f t="shared" si="60"/>
        <v>9</v>
      </c>
      <c r="F331" s="176">
        <f t="shared" si="61"/>
        <v>2010</v>
      </c>
      <c r="G331" s="176" t="str">
        <f t="shared" si="62"/>
        <v>m</v>
      </c>
      <c r="H331" s="76">
        <v>0.11600000000000001</v>
      </c>
      <c r="I331" s="76">
        <f t="shared" si="57"/>
        <v>107.116</v>
      </c>
    </row>
    <row r="332" spans="1:9" hidden="1">
      <c r="A332" s="76">
        <f t="shared" si="58"/>
        <v>197</v>
      </c>
      <c r="B332" s="151" t="s">
        <v>194</v>
      </c>
      <c r="C332" s="253">
        <f t="shared" si="52"/>
        <v>1</v>
      </c>
      <c r="D332" s="176">
        <f t="shared" si="59"/>
        <v>197</v>
      </c>
      <c r="E332" s="176">
        <f t="shared" si="60"/>
        <v>13</v>
      </c>
      <c r="F332" s="176">
        <f t="shared" si="61"/>
        <v>2010</v>
      </c>
      <c r="G332" s="176" t="str">
        <f t="shared" si="62"/>
        <v>i</v>
      </c>
      <c r="H332" s="76">
        <v>0.11700000000000001</v>
      </c>
      <c r="I332" s="76">
        <f t="shared" si="57"/>
        <v>197.11699999999999</v>
      </c>
    </row>
    <row r="333" spans="1:9" hidden="1">
      <c r="A333" s="76">
        <f t="shared" si="58"/>
        <v>97</v>
      </c>
      <c r="B333" s="151" t="s">
        <v>69</v>
      </c>
      <c r="C333" s="253">
        <f t="shared" si="52"/>
        <v>0.58333333333333337</v>
      </c>
      <c r="D333" s="176">
        <f t="shared" si="59"/>
        <v>84</v>
      </c>
      <c r="E333" s="176">
        <f t="shared" si="60"/>
        <v>8</v>
      </c>
      <c r="F333" s="176">
        <f t="shared" si="61"/>
        <v>2010</v>
      </c>
      <c r="G333" s="176" t="str">
        <f t="shared" si="62"/>
        <v>m</v>
      </c>
      <c r="H333" s="76">
        <v>0.11799999999999999</v>
      </c>
      <c r="I333" s="76">
        <f t="shared" si="57"/>
        <v>84.117999999999995</v>
      </c>
    </row>
    <row r="334" spans="1:9" hidden="1">
      <c r="A334" s="76">
        <f t="shared" si="58"/>
        <v>172</v>
      </c>
      <c r="B334" s="151" t="s">
        <v>139</v>
      </c>
      <c r="C334" s="253">
        <f t="shared" si="52"/>
        <v>0.83333333333333337</v>
      </c>
      <c r="D334" s="176">
        <f t="shared" si="59"/>
        <v>160</v>
      </c>
      <c r="E334" s="176">
        <f t="shared" si="60"/>
        <v>11</v>
      </c>
      <c r="F334" s="176">
        <f t="shared" si="61"/>
        <v>2010</v>
      </c>
      <c r="G334" s="176" t="str">
        <f t="shared" si="62"/>
        <v>m</v>
      </c>
      <c r="H334" s="76">
        <v>0.11899999999999999</v>
      </c>
      <c r="I334" s="76">
        <f t="shared" si="57"/>
        <v>160.119</v>
      </c>
    </row>
    <row r="335" spans="1:9" hidden="1">
      <c r="A335" s="76">
        <f t="shared" si="58"/>
        <v>33</v>
      </c>
      <c r="B335" s="151" t="s">
        <v>118</v>
      </c>
      <c r="C335" s="253">
        <f t="shared" si="52"/>
        <v>0.25</v>
      </c>
      <c r="D335" s="176">
        <f t="shared" si="59"/>
        <v>23</v>
      </c>
      <c r="E335" s="176">
        <f t="shared" si="60"/>
        <v>4</v>
      </c>
      <c r="F335" s="176">
        <f t="shared" si="61"/>
        <v>2010</v>
      </c>
      <c r="G335" s="176" t="str">
        <f t="shared" si="62"/>
        <v>m</v>
      </c>
      <c r="H335" s="76">
        <v>0.12</v>
      </c>
      <c r="I335" s="76">
        <f t="shared" si="57"/>
        <v>23.12</v>
      </c>
    </row>
    <row r="336" spans="1:9" hidden="1">
      <c r="A336" s="76">
        <f t="shared" si="58"/>
        <v>2</v>
      </c>
      <c r="B336" s="151" t="s">
        <v>15</v>
      </c>
      <c r="C336" s="253">
        <f t="shared" si="52"/>
        <v>0</v>
      </c>
      <c r="D336" s="176">
        <f t="shared" si="59"/>
        <v>1</v>
      </c>
      <c r="E336" s="176">
        <f t="shared" si="60"/>
        <v>1</v>
      </c>
      <c r="F336" s="176">
        <f t="shared" si="61"/>
        <v>2010</v>
      </c>
      <c r="G336" s="176" t="str">
        <f t="shared" si="62"/>
        <v>m</v>
      </c>
      <c r="H336" s="76">
        <v>0.121</v>
      </c>
      <c r="I336" s="76">
        <f t="shared" si="57"/>
        <v>1.121</v>
      </c>
    </row>
    <row r="337" spans="1:9" hidden="1">
      <c r="A337" s="76">
        <f t="shared" si="58"/>
        <v>34</v>
      </c>
      <c r="B337" s="151" t="s">
        <v>37</v>
      </c>
      <c r="C337" s="253">
        <f t="shared" si="52"/>
        <v>0.25</v>
      </c>
      <c r="D337" s="176">
        <f t="shared" si="59"/>
        <v>23</v>
      </c>
      <c r="E337" s="176">
        <f t="shared" si="60"/>
        <v>4</v>
      </c>
      <c r="F337" s="176">
        <f t="shared" si="61"/>
        <v>2010</v>
      </c>
      <c r="G337" s="176" t="str">
        <f t="shared" si="62"/>
        <v>m</v>
      </c>
      <c r="H337" s="76">
        <v>0.122</v>
      </c>
      <c r="I337" s="76">
        <f t="shared" si="57"/>
        <v>23.122</v>
      </c>
    </row>
    <row r="338" spans="1:9" hidden="1">
      <c r="A338" s="76">
        <f t="shared" si="58"/>
        <v>61</v>
      </c>
      <c r="B338" s="151" t="s">
        <v>48</v>
      </c>
      <c r="C338" s="253">
        <f t="shared" si="52"/>
        <v>0.41666666666666669</v>
      </c>
      <c r="D338" s="176">
        <f t="shared" si="59"/>
        <v>52</v>
      </c>
      <c r="E338" s="176">
        <f t="shared" si="60"/>
        <v>6</v>
      </c>
      <c r="F338" s="176">
        <f t="shared" si="61"/>
        <v>2010</v>
      </c>
      <c r="G338" s="176" t="str">
        <f t="shared" si="62"/>
        <v>m</v>
      </c>
      <c r="H338" s="76">
        <v>0.123</v>
      </c>
      <c r="I338" s="76">
        <f t="shared" si="57"/>
        <v>52.122999999999998</v>
      </c>
    </row>
    <row r="339" spans="1:9" hidden="1">
      <c r="A339" s="76">
        <f t="shared" si="58"/>
        <v>19</v>
      </c>
      <c r="B339" s="151" t="s">
        <v>62</v>
      </c>
      <c r="C339" s="253">
        <f t="shared" si="52"/>
        <v>0.16666666666666666</v>
      </c>
      <c r="D339" s="176">
        <f t="shared" si="59"/>
        <v>12</v>
      </c>
      <c r="E339" s="176">
        <f t="shared" si="60"/>
        <v>3</v>
      </c>
      <c r="F339" s="176">
        <f t="shared" si="61"/>
        <v>2010</v>
      </c>
      <c r="G339" s="176" t="str">
        <f t="shared" si="62"/>
        <v>m</v>
      </c>
      <c r="H339" s="76">
        <v>0.124</v>
      </c>
      <c r="I339" s="76">
        <f t="shared" si="57"/>
        <v>12.124000000000001</v>
      </c>
    </row>
    <row r="340" spans="1:9" hidden="1">
      <c r="A340" s="76">
        <f t="shared" si="58"/>
        <v>190</v>
      </c>
      <c r="B340" s="151" t="s">
        <v>187</v>
      </c>
      <c r="C340" s="253">
        <f t="shared" si="52"/>
        <v>0.91666666666666663</v>
      </c>
      <c r="D340" s="176">
        <f t="shared" si="59"/>
        <v>178</v>
      </c>
      <c r="E340" s="176">
        <f t="shared" si="60"/>
        <v>12</v>
      </c>
      <c r="F340" s="176">
        <f t="shared" si="61"/>
        <v>2010</v>
      </c>
      <c r="G340" s="176" t="str">
        <f t="shared" si="62"/>
        <v>m</v>
      </c>
      <c r="H340" s="76">
        <v>0.125</v>
      </c>
      <c r="I340" s="76">
        <f t="shared" si="57"/>
        <v>178.125</v>
      </c>
    </row>
    <row r="341" spans="1:9" hidden="1">
      <c r="A341" s="76">
        <f t="shared" si="58"/>
        <v>173</v>
      </c>
      <c r="B341" s="151" t="s">
        <v>178</v>
      </c>
      <c r="C341" s="253">
        <f t="shared" si="52"/>
        <v>0.83333333333333337</v>
      </c>
      <c r="D341" s="176">
        <f t="shared" si="59"/>
        <v>160</v>
      </c>
      <c r="E341" s="176">
        <f t="shared" si="60"/>
        <v>11</v>
      </c>
      <c r="F341" s="176">
        <f t="shared" si="61"/>
        <v>2010</v>
      </c>
      <c r="G341" s="176" t="str">
        <f t="shared" si="62"/>
        <v>i</v>
      </c>
      <c r="H341" s="76">
        <v>0.126</v>
      </c>
      <c r="I341" s="76">
        <f t="shared" si="57"/>
        <v>160.126</v>
      </c>
    </row>
    <row r="342" spans="1:9" hidden="1">
      <c r="A342" s="76">
        <f t="shared" si="58"/>
        <v>198</v>
      </c>
      <c r="B342" s="151" t="s">
        <v>195</v>
      </c>
      <c r="C342" s="253">
        <f t="shared" si="52"/>
        <v>1</v>
      </c>
      <c r="D342" s="176">
        <f t="shared" si="59"/>
        <v>197</v>
      </c>
      <c r="E342" s="176">
        <f t="shared" si="60"/>
        <v>13</v>
      </c>
      <c r="F342" s="176">
        <f t="shared" si="61"/>
        <v>2010</v>
      </c>
      <c r="G342" s="176" t="str">
        <f t="shared" si="62"/>
        <v>m</v>
      </c>
      <c r="H342" s="76">
        <v>0.127</v>
      </c>
      <c r="I342" s="76">
        <f t="shared" si="57"/>
        <v>197.12700000000001</v>
      </c>
    </row>
    <row r="343" spans="1:9" hidden="1">
      <c r="A343" s="76">
        <f t="shared" si="58"/>
        <v>62</v>
      </c>
      <c r="B343" s="151" t="s">
        <v>132</v>
      </c>
      <c r="C343" s="253">
        <f t="shared" si="52"/>
        <v>0.41666666666666669</v>
      </c>
      <c r="D343" s="176">
        <f t="shared" si="59"/>
        <v>52</v>
      </c>
      <c r="E343" s="176">
        <f t="shared" si="60"/>
        <v>6</v>
      </c>
      <c r="F343" s="176">
        <f t="shared" si="61"/>
        <v>2010</v>
      </c>
      <c r="G343" s="176" t="str">
        <f t="shared" si="62"/>
        <v>m</v>
      </c>
      <c r="H343" s="76">
        <v>0.128</v>
      </c>
      <c r="I343" s="76">
        <f t="shared" si="57"/>
        <v>52.128</v>
      </c>
    </row>
    <row r="344" spans="1:9" hidden="1">
      <c r="A344" s="76">
        <f t="shared" ref="A344:A375" si="63">RANK(I344,$I$216:$I$415,1)</f>
        <v>3</v>
      </c>
      <c r="B344" s="151" t="s">
        <v>24</v>
      </c>
      <c r="C344" s="253">
        <f t="shared" ref="C344:C407" si="64">((E344-(MIN(E$6:E$211)))/(MAX(E$6:E$211)-MIN(E$6:E$211)))</f>
        <v>0</v>
      </c>
      <c r="D344" s="176">
        <f t="shared" ref="D344:D375" si="65">VLOOKUP(B344&amp;", "&amp;$E$4,Data,6,FALSE)</f>
        <v>1</v>
      </c>
      <c r="E344" s="176">
        <f t="shared" ref="E344:E375" si="66">VLOOKUP(B344&amp;", "&amp;$E$4,Data,8,FALSE)</f>
        <v>1</v>
      </c>
      <c r="F344" s="176">
        <f t="shared" ref="F344:F375" si="67">VLOOKUP(B344&amp;", "&amp;$E$4,Data,9,FALSE)</f>
        <v>2010</v>
      </c>
      <c r="G344" s="176" t="str">
        <f t="shared" ref="G344:G375" si="68">VLOOKUP(B344&amp;", "&amp;$E$4,Data,10,FALSE)</f>
        <v>m</v>
      </c>
      <c r="H344" s="76">
        <v>0.129</v>
      </c>
      <c r="I344" s="76">
        <f t="shared" si="57"/>
        <v>1.129</v>
      </c>
    </row>
    <row r="345" spans="1:9" hidden="1">
      <c r="A345" s="76">
        <f t="shared" si="63"/>
        <v>45</v>
      </c>
      <c r="B345" s="151" t="s">
        <v>21</v>
      </c>
      <c r="C345" s="253">
        <f t="shared" si="64"/>
        <v>0.33333333333333331</v>
      </c>
      <c r="D345" s="176">
        <f t="shared" si="65"/>
        <v>39</v>
      </c>
      <c r="E345" s="176">
        <f t="shared" si="66"/>
        <v>5</v>
      </c>
      <c r="F345" s="176">
        <f t="shared" si="67"/>
        <v>2010</v>
      </c>
      <c r="G345" s="176" t="str">
        <f t="shared" si="68"/>
        <v>m</v>
      </c>
      <c r="H345" s="76">
        <v>0.13</v>
      </c>
      <c r="I345" s="76">
        <f t="shared" ref="I345:I408" si="69">D345+H345</f>
        <v>39.130000000000003</v>
      </c>
    </row>
    <row r="346" spans="1:9" hidden="1">
      <c r="A346" s="76">
        <f t="shared" si="63"/>
        <v>199</v>
      </c>
      <c r="B346" s="151" t="s">
        <v>196</v>
      </c>
      <c r="C346" s="253">
        <f t="shared" si="64"/>
        <v>1</v>
      </c>
      <c r="D346" s="176">
        <f t="shared" si="65"/>
        <v>197</v>
      </c>
      <c r="E346" s="176">
        <f t="shared" si="66"/>
        <v>13</v>
      </c>
      <c r="F346" s="176">
        <f t="shared" si="67"/>
        <v>2010</v>
      </c>
      <c r="G346" s="176" t="str">
        <f t="shared" si="68"/>
        <v>m</v>
      </c>
      <c r="H346" s="76">
        <v>0.13100000000000001</v>
      </c>
      <c r="I346" s="76">
        <f t="shared" si="69"/>
        <v>197.131</v>
      </c>
    </row>
    <row r="347" spans="1:9" hidden="1">
      <c r="A347" s="76">
        <f t="shared" si="63"/>
        <v>98</v>
      </c>
      <c r="B347" s="151" t="s">
        <v>58</v>
      </c>
      <c r="C347" s="253">
        <f t="shared" si="64"/>
        <v>0.58333333333333337</v>
      </c>
      <c r="D347" s="176">
        <f t="shared" si="65"/>
        <v>84</v>
      </c>
      <c r="E347" s="176">
        <f t="shared" si="66"/>
        <v>8</v>
      </c>
      <c r="F347" s="176">
        <f t="shared" si="67"/>
        <v>2010</v>
      </c>
      <c r="G347" s="176" t="str">
        <f t="shared" si="68"/>
        <v>m</v>
      </c>
      <c r="H347" s="76">
        <v>0.13200000000000001</v>
      </c>
      <c r="I347" s="76">
        <f t="shared" si="69"/>
        <v>84.132000000000005</v>
      </c>
    </row>
    <row r="348" spans="1:9" hidden="1">
      <c r="A348" s="76">
        <f t="shared" si="63"/>
        <v>63</v>
      </c>
      <c r="B348" s="151" t="s">
        <v>140</v>
      </c>
      <c r="C348" s="253">
        <f t="shared" si="64"/>
        <v>0.41666666666666669</v>
      </c>
      <c r="D348" s="176">
        <f t="shared" si="65"/>
        <v>52</v>
      </c>
      <c r="E348" s="176">
        <f t="shared" si="66"/>
        <v>6</v>
      </c>
      <c r="F348" s="176">
        <f t="shared" si="67"/>
        <v>2010</v>
      </c>
      <c r="G348" s="176" t="str">
        <f t="shared" si="68"/>
        <v>m</v>
      </c>
      <c r="H348" s="76">
        <v>0.13300000000000001</v>
      </c>
      <c r="I348" s="76">
        <f t="shared" si="69"/>
        <v>52.133000000000003</v>
      </c>
    </row>
    <row r="349" spans="1:9" hidden="1">
      <c r="A349" s="76">
        <f t="shared" si="63"/>
        <v>46</v>
      </c>
      <c r="B349" s="151" t="s">
        <v>63</v>
      </c>
      <c r="C349" s="253">
        <f t="shared" si="64"/>
        <v>0.33333333333333331</v>
      </c>
      <c r="D349" s="176">
        <f t="shared" si="65"/>
        <v>39</v>
      </c>
      <c r="E349" s="176">
        <f t="shared" si="66"/>
        <v>5</v>
      </c>
      <c r="F349" s="176">
        <f t="shared" si="67"/>
        <v>2010</v>
      </c>
      <c r="G349" s="176" t="str">
        <f t="shared" si="68"/>
        <v>m</v>
      </c>
      <c r="H349" s="76">
        <v>0.13400000000000001</v>
      </c>
      <c r="I349" s="76">
        <f t="shared" si="69"/>
        <v>39.134</v>
      </c>
    </row>
    <row r="350" spans="1:9" hidden="1">
      <c r="A350" s="76">
        <f t="shared" si="63"/>
        <v>191</v>
      </c>
      <c r="B350" s="151" t="s">
        <v>119</v>
      </c>
      <c r="C350" s="253">
        <f t="shared" si="64"/>
        <v>0.91666666666666663</v>
      </c>
      <c r="D350" s="176">
        <f t="shared" si="65"/>
        <v>178</v>
      </c>
      <c r="E350" s="176">
        <f t="shared" si="66"/>
        <v>12</v>
      </c>
      <c r="F350" s="176">
        <f t="shared" si="67"/>
        <v>2010</v>
      </c>
      <c r="G350" s="176" t="str">
        <f t="shared" si="68"/>
        <v>m</v>
      </c>
      <c r="H350" s="76">
        <v>0.13500000000000001</v>
      </c>
      <c r="I350" s="76">
        <f t="shared" si="69"/>
        <v>178.13499999999999</v>
      </c>
    </row>
    <row r="351" spans="1:9" hidden="1">
      <c r="A351" s="76">
        <f t="shared" si="63"/>
        <v>120</v>
      </c>
      <c r="B351" s="151" t="s">
        <v>158</v>
      </c>
      <c r="C351" s="253">
        <f t="shared" si="64"/>
        <v>0.66666666666666663</v>
      </c>
      <c r="D351" s="176">
        <f t="shared" si="65"/>
        <v>107</v>
      </c>
      <c r="E351" s="176">
        <f t="shared" si="66"/>
        <v>9</v>
      </c>
      <c r="F351" s="176">
        <f t="shared" si="67"/>
        <v>2010</v>
      </c>
      <c r="G351" s="176" t="str">
        <f t="shared" si="68"/>
        <v>m</v>
      </c>
      <c r="H351" s="76">
        <v>0.13600000000000001</v>
      </c>
      <c r="I351" s="76">
        <f t="shared" si="69"/>
        <v>107.136</v>
      </c>
    </row>
    <row r="352" spans="1:9" hidden="1">
      <c r="A352" s="76">
        <f t="shared" si="63"/>
        <v>35</v>
      </c>
      <c r="B352" s="151" t="s">
        <v>64</v>
      </c>
      <c r="C352" s="253">
        <f t="shared" si="64"/>
        <v>0.25</v>
      </c>
      <c r="D352" s="176">
        <f t="shared" si="65"/>
        <v>23</v>
      </c>
      <c r="E352" s="176">
        <f t="shared" si="66"/>
        <v>4</v>
      </c>
      <c r="F352" s="176">
        <f t="shared" si="67"/>
        <v>2010</v>
      </c>
      <c r="G352" s="176" t="str">
        <f t="shared" si="68"/>
        <v>m</v>
      </c>
      <c r="H352" s="76">
        <v>0.13700000000000001</v>
      </c>
      <c r="I352" s="76">
        <f t="shared" si="69"/>
        <v>23.137</v>
      </c>
    </row>
    <row r="353" spans="1:9" hidden="1">
      <c r="A353" s="76">
        <f t="shared" si="63"/>
        <v>99</v>
      </c>
      <c r="B353" s="151" t="s">
        <v>141</v>
      </c>
      <c r="C353" s="253">
        <f t="shared" si="64"/>
        <v>0.58333333333333337</v>
      </c>
      <c r="D353" s="176">
        <f t="shared" si="65"/>
        <v>84</v>
      </c>
      <c r="E353" s="176">
        <f t="shared" si="66"/>
        <v>8</v>
      </c>
      <c r="F353" s="176">
        <f t="shared" si="67"/>
        <v>2010</v>
      </c>
      <c r="G353" s="176" t="str">
        <f t="shared" si="68"/>
        <v>m</v>
      </c>
      <c r="H353" s="76">
        <v>0.13800000000000001</v>
      </c>
      <c r="I353" s="76">
        <f t="shared" si="69"/>
        <v>84.138000000000005</v>
      </c>
    </row>
    <row r="354" spans="1:9" hidden="1">
      <c r="A354" s="76">
        <f t="shared" si="63"/>
        <v>121</v>
      </c>
      <c r="B354" s="151" t="s">
        <v>159</v>
      </c>
      <c r="C354" s="253">
        <f t="shared" si="64"/>
        <v>0.66666666666666663</v>
      </c>
      <c r="D354" s="176">
        <f t="shared" si="65"/>
        <v>107</v>
      </c>
      <c r="E354" s="176">
        <f t="shared" si="66"/>
        <v>9</v>
      </c>
      <c r="F354" s="176">
        <f t="shared" si="67"/>
        <v>2010</v>
      </c>
      <c r="G354" s="176" t="str">
        <f t="shared" si="68"/>
        <v>m</v>
      </c>
      <c r="H354" s="76">
        <v>0.13900000000000001</v>
      </c>
      <c r="I354" s="76">
        <f t="shared" si="69"/>
        <v>107.139</v>
      </c>
    </row>
    <row r="355" spans="1:9" hidden="1">
      <c r="A355" s="76">
        <f t="shared" si="63"/>
        <v>122</v>
      </c>
      <c r="B355" s="151" t="s">
        <v>106</v>
      </c>
      <c r="C355" s="253">
        <f t="shared" si="64"/>
        <v>0.66666666666666663</v>
      </c>
      <c r="D355" s="176">
        <f t="shared" si="65"/>
        <v>107</v>
      </c>
      <c r="E355" s="176">
        <f t="shared" si="66"/>
        <v>9</v>
      </c>
      <c r="F355" s="176">
        <f t="shared" si="67"/>
        <v>2010</v>
      </c>
      <c r="G355" s="176" t="str">
        <f t="shared" si="68"/>
        <v>m</v>
      </c>
      <c r="H355" s="76">
        <v>0.14000000000000001</v>
      </c>
      <c r="I355" s="76">
        <f t="shared" si="69"/>
        <v>107.14</v>
      </c>
    </row>
    <row r="356" spans="1:9" hidden="1">
      <c r="A356" s="76">
        <f t="shared" si="63"/>
        <v>148</v>
      </c>
      <c r="B356" s="151" t="s">
        <v>148</v>
      </c>
      <c r="C356" s="253">
        <f t="shared" si="64"/>
        <v>0.75</v>
      </c>
      <c r="D356" s="176">
        <f t="shared" si="65"/>
        <v>130</v>
      </c>
      <c r="E356" s="176">
        <f t="shared" si="66"/>
        <v>10</v>
      </c>
      <c r="F356" s="176">
        <f t="shared" si="67"/>
        <v>2010</v>
      </c>
      <c r="G356" s="176" t="str">
        <f t="shared" si="68"/>
        <v>m</v>
      </c>
      <c r="H356" s="76">
        <v>0.14099999999999999</v>
      </c>
      <c r="I356" s="76">
        <f t="shared" si="69"/>
        <v>130.14099999999999</v>
      </c>
    </row>
    <row r="357" spans="1:9" hidden="1">
      <c r="A357" s="76">
        <f t="shared" si="63"/>
        <v>100</v>
      </c>
      <c r="B357" s="151" t="s">
        <v>175</v>
      </c>
      <c r="C357" s="253">
        <f t="shared" si="64"/>
        <v>0.58333333333333337</v>
      </c>
      <c r="D357" s="176">
        <f t="shared" si="65"/>
        <v>84</v>
      </c>
      <c r="E357" s="176">
        <f t="shared" si="66"/>
        <v>8</v>
      </c>
      <c r="F357" s="176">
        <f t="shared" si="67"/>
        <v>2010</v>
      </c>
      <c r="G357" s="176" t="str">
        <f t="shared" si="68"/>
        <v>m</v>
      </c>
      <c r="H357" s="76">
        <v>0.14199999999999999</v>
      </c>
      <c r="I357" s="76">
        <f t="shared" si="69"/>
        <v>84.141999999999996</v>
      </c>
    </row>
    <row r="358" spans="1:9" hidden="1">
      <c r="A358" s="76">
        <f t="shared" si="63"/>
        <v>149</v>
      </c>
      <c r="B358" s="151" t="s">
        <v>164</v>
      </c>
      <c r="C358" s="253">
        <f t="shared" si="64"/>
        <v>0.75</v>
      </c>
      <c r="D358" s="176">
        <f t="shared" si="65"/>
        <v>130</v>
      </c>
      <c r="E358" s="176">
        <f t="shared" si="66"/>
        <v>10</v>
      </c>
      <c r="F358" s="176">
        <f t="shared" si="67"/>
        <v>2010</v>
      </c>
      <c r="G358" s="176" t="str">
        <f t="shared" si="68"/>
        <v>i</v>
      </c>
      <c r="H358" s="76">
        <v>0.14299999999999999</v>
      </c>
      <c r="I358" s="76">
        <f t="shared" si="69"/>
        <v>130.143</v>
      </c>
    </row>
    <row r="359" spans="1:9" hidden="1">
      <c r="A359" s="76">
        <f t="shared" si="63"/>
        <v>76</v>
      </c>
      <c r="B359" s="151" t="s">
        <v>160</v>
      </c>
      <c r="C359" s="253">
        <f t="shared" si="64"/>
        <v>0.5</v>
      </c>
      <c r="D359" s="176">
        <f t="shared" si="65"/>
        <v>67</v>
      </c>
      <c r="E359" s="176">
        <f t="shared" si="66"/>
        <v>7</v>
      </c>
      <c r="F359" s="176">
        <f t="shared" si="67"/>
        <v>2010</v>
      </c>
      <c r="G359" s="176" t="str">
        <f t="shared" si="68"/>
        <v>m</v>
      </c>
      <c r="H359" s="76">
        <v>0.14399999999999999</v>
      </c>
      <c r="I359" s="76">
        <f t="shared" si="69"/>
        <v>67.144000000000005</v>
      </c>
    </row>
    <row r="360" spans="1:9" hidden="1">
      <c r="A360" s="76">
        <f t="shared" si="63"/>
        <v>192</v>
      </c>
      <c r="B360" s="151" t="s">
        <v>176</v>
      </c>
      <c r="C360" s="253">
        <f t="shared" si="64"/>
        <v>0.91666666666666663</v>
      </c>
      <c r="D360" s="176">
        <f t="shared" si="65"/>
        <v>178</v>
      </c>
      <c r="E360" s="176">
        <f t="shared" si="66"/>
        <v>12</v>
      </c>
      <c r="F360" s="176">
        <f t="shared" si="67"/>
        <v>2010</v>
      </c>
      <c r="G360" s="176" t="str">
        <f t="shared" si="68"/>
        <v>m</v>
      </c>
      <c r="H360" s="76">
        <v>0.14499999999999999</v>
      </c>
      <c r="I360" s="76">
        <f t="shared" si="69"/>
        <v>178.14500000000001</v>
      </c>
    </row>
    <row r="361" spans="1:9" hidden="1">
      <c r="A361" s="76">
        <f t="shared" si="63"/>
        <v>150</v>
      </c>
      <c r="B361" s="151" t="s">
        <v>92</v>
      </c>
      <c r="C361" s="253">
        <f t="shared" si="64"/>
        <v>0.75</v>
      </c>
      <c r="D361" s="176">
        <f t="shared" si="65"/>
        <v>130</v>
      </c>
      <c r="E361" s="176">
        <f t="shared" si="66"/>
        <v>10</v>
      </c>
      <c r="F361" s="176">
        <f t="shared" si="67"/>
        <v>2010</v>
      </c>
      <c r="G361" s="176" t="str">
        <f t="shared" si="68"/>
        <v>m</v>
      </c>
      <c r="H361" s="76">
        <v>0.14599999999999999</v>
      </c>
      <c r="I361" s="76">
        <f t="shared" si="69"/>
        <v>130.14599999999999</v>
      </c>
    </row>
    <row r="362" spans="1:9" hidden="1">
      <c r="A362" s="76">
        <f t="shared" si="63"/>
        <v>151</v>
      </c>
      <c r="B362" s="151" t="s">
        <v>133</v>
      </c>
      <c r="C362" s="253">
        <f t="shared" si="64"/>
        <v>0.75</v>
      </c>
      <c r="D362" s="176">
        <f t="shared" si="65"/>
        <v>130</v>
      </c>
      <c r="E362" s="176">
        <f t="shared" si="66"/>
        <v>10</v>
      </c>
      <c r="F362" s="176">
        <f t="shared" si="67"/>
        <v>2010</v>
      </c>
      <c r="G362" s="176" t="str">
        <f t="shared" si="68"/>
        <v>m</v>
      </c>
      <c r="H362" s="76">
        <v>0.14699999999999999</v>
      </c>
      <c r="I362" s="76">
        <f t="shared" si="69"/>
        <v>130.14699999999999</v>
      </c>
    </row>
    <row r="363" spans="1:9" hidden="1">
      <c r="A363" s="76">
        <f t="shared" si="63"/>
        <v>193</v>
      </c>
      <c r="B363" s="151" t="s">
        <v>77</v>
      </c>
      <c r="C363" s="253">
        <f t="shared" si="64"/>
        <v>0.91666666666666663</v>
      </c>
      <c r="D363" s="176">
        <f t="shared" si="65"/>
        <v>178</v>
      </c>
      <c r="E363" s="176">
        <f t="shared" si="66"/>
        <v>12</v>
      </c>
      <c r="F363" s="176">
        <f t="shared" si="67"/>
        <v>2010</v>
      </c>
      <c r="G363" s="176" t="str">
        <f t="shared" si="68"/>
        <v>m</v>
      </c>
      <c r="H363" s="76">
        <v>0.14799999999999999</v>
      </c>
      <c r="I363" s="76">
        <f t="shared" si="69"/>
        <v>178.148</v>
      </c>
    </row>
    <row r="364" spans="1:9" hidden="1">
      <c r="A364" s="76">
        <f t="shared" si="63"/>
        <v>20</v>
      </c>
      <c r="B364" s="151" t="s">
        <v>23</v>
      </c>
      <c r="C364" s="253">
        <f t="shared" si="64"/>
        <v>0.16666666666666666</v>
      </c>
      <c r="D364" s="176">
        <f t="shared" si="65"/>
        <v>12</v>
      </c>
      <c r="E364" s="176">
        <f t="shared" si="66"/>
        <v>3</v>
      </c>
      <c r="F364" s="176">
        <f t="shared" si="67"/>
        <v>2010</v>
      </c>
      <c r="G364" s="176" t="str">
        <f t="shared" si="68"/>
        <v>m</v>
      </c>
      <c r="H364" s="76">
        <v>0.14899999999999999</v>
      </c>
      <c r="I364" s="76">
        <f t="shared" si="69"/>
        <v>12.148999999999999</v>
      </c>
    </row>
    <row r="365" spans="1:9" hidden="1">
      <c r="A365" s="76">
        <f t="shared" si="63"/>
        <v>101</v>
      </c>
      <c r="B365" s="151" t="s">
        <v>120</v>
      </c>
      <c r="C365" s="253">
        <f t="shared" si="64"/>
        <v>0.58333333333333337</v>
      </c>
      <c r="D365" s="176">
        <f t="shared" si="65"/>
        <v>84</v>
      </c>
      <c r="E365" s="176">
        <f t="shared" si="66"/>
        <v>8</v>
      </c>
      <c r="F365" s="176">
        <f t="shared" si="67"/>
        <v>2010</v>
      </c>
      <c r="G365" s="176" t="str">
        <f t="shared" si="68"/>
        <v>m</v>
      </c>
      <c r="H365" s="76">
        <v>0.15</v>
      </c>
      <c r="I365" s="76">
        <f t="shared" si="69"/>
        <v>84.15</v>
      </c>
    </row>
    <row r="366" spans="1:9" hidden="1">
      <c r="A366" s="76">
        <f t="shared" si="63"/>
        <v>102</v>
      </c>
      <c r="B366" s="151" t="s">
        <v>149</v>
      </c>
      <c r="C366" s="253">
        <f t="shared" si="64"/>
        <v>0.58333333333333337</v>
      </c>
      <c r="D366" s="176">
        <f t="shared" si="65"/>
        <v>84</v>
      </c>
      <c r="E366" s="176">
        <f t="shared" si="66"/>
        <v>8</v>
      </c>
      <c r="F366" s="176">
        <f t="shared" si="67"/>
        <v>2010</v>
      </c>
      <c r="G366" s="176" t="str">
        <f t="shared" si="68"/>
        <v>m</v>
      </c>
      <c r="H366" s="76">
        <v>0.151</v>
      </c>
      <c r="I366" s="76">
        <f t="shared" si="69"/>
        <v>84.150999999999996</v>
      </c>
    </row>
    <row r="367" spans="1:9" hidden="1">
      <c r="A367" s="76">
        <f t="shared" si="63"/>
        <v>123</v>
      </c>
      <c r="B367" s="151" t="s">
        <v>99</v>
      </c>
      <c r="C367" s="253">
        <f t="shared" si="64"/>
        <v>0.66666666666666663</v>
      </c>
      <c r="D367" s="176">
        <f t="shared" si="65"/>
        <v>107</v>
      </c>
      <c r="E367" s="176">
        <f t="shared" si="66"/>
        <v>9</v>
      </c>
      <c r="F367" s="176">
        <f t="shared" si="67"/>
        <v>2010</v>
      </c>
      <c r="G367" s="176" t="str">
        <f t="shared" si="68"/>
        <v>m</v>
      </c>
      <c r="H367" s="76">
        <v>0.152</v>
      </c>
      <c r="I367" s="76">
        <f t="shared" si="69"/>
        <v>107.152</v>
      </c>
    </row>
    <row r="368" spans="1:9" hidden="1">
      <c r="A368" s="76">
        <f t="shared" si="63"/>
        <v>152</v>
      </c>
      <c r="B368" s="151" t="s">
        <v>85</v>
      </c>
      <c r="C368" s="253">
        <f t="shared" si="64"/>
        <v>0.75</v>
      </c>
      <c r="D368" s="176">
        <f t="shared" si="65"/>
        <v>130</v>
      </c>
      <c r="E368" s="176">
        <f t="shared" si="66"/>
        <v>10</v>
      </c>
      <c r="F368" s="176">
        <f t="shared" si="67"/>
        <v>2010</v>
      </c>
      <c r="G368" s="176" t="str">
        <f t="shared" si="68"/>
        <v>m</v>
      </c>
      <c r="H368" s="76">
        <v>0.153</v>
      </c>
      <c r="I368" s="76">
        <f t="shared" si="69"/>
        <v>130.15299999999999</v>
      </c>
    </row>
    <row r="369" spans="1:9" hidden="1">
      <c r="A369" s="76">
        <f t="shared" si="63"/>
        <v>174</v>
      </c>
      <c r="B369" s="151" t="s">
        <v>203</v>
      </c>
      <c r="C369" s="253">
        <f t="shared" si="64"/>
        <v>0.83333333333333337</v>
      </c>
      <c r="D369" s="176">
        <f t="shared" si="65"/>
        <v>160</v>
      </c>
      <c r="E369" s="176">
        <f t="shared" si="66"/>
        <v>11</v>
      </c>
      <c r="F369" s="176">
        <f t="shared" si="67"/>
        <v>2010</v>
      </c>
      <c r="G369" s="176" t="str">
        <f t="shared" si="68"/>
        <v>i</v>
      </c>
      <c r="H369" s="76">
        <v>0.154</v>
      </c>
      <c r="I369" s="76">
        <f t="shared" si="69"/>
        <v>160.154</v>
      </c>
    </row>
    <row r="370" spans="1:9" hidden="1">
      <c r="A370" s="76">
        <f t="shared" si="63"/>
        <v>47</v>
      </c>
      <c r="B370" s="151" t="s">
        <v>54</v>
      </c>
      <c r="C370" s="253">
        <f t="shared" si="64"/>
        <v>0.33333333333333331</v>
      </c>
      <c r="D370" s="176">
        <f t="shared" si="65"/>
        <v>39</v>
      </c>
      <c r="E370" s="176">
        <f t="shared" si="66"/>
        <v>5</v>
      </c>
      <c r="F370" s="176">
        <f t="shared" si="67"/>
        <v>2010</v>
      </c>
      <c r="G370" s="176" t="str">
        <f t="shared" si="68"/>
        <v>m</v>
      </c>
      <c r="H370" s="76">
        <v>0.155</v>
      </c>
      <c r="I370" s="76">
        <f t="shared" si="69"/>
        <v>39.155000000000001</v>
      </c>
    </row>
    <row r="371" spans="1:9" hidden="1">
      <c r="A371" s="76">
        <f t="shared" si="63"/>
        <v>103</v>
      </c>
      <c r="B371" s="151" t="s">
        <v>107</v>
      </c>
      <c r="C371" s="253">
        <f t="shared" si="64"/>
        <v>0.58333333333333337</v>
      </c>
      <c r="D371" s="176">
        <f t="shared" si="65"/>
        <v>84</v>
      </c>
      <c r="E371" s="176">
        <f t="shared" si="66"/>
        <v>8</v>
      </c>
      <c r="F371" s="176">
        <f t="shared" si="67"/>
        <v>2010</v>
      </c>
      <c r="G371" s="176" t="str">
        <f t="shared" si="68"/>
        <v>m</v>
      </c>
      <c r="H371" s="76">
        <v>0.156</v>
      </c>
      <c r="I371" s="76">
        <f t="shared" si="69"/>
        <v>84.156000000000006</v>
      </c>
    </row>
    <row r="372" spans="1:9" hidden="1">
      <c r="A372" s="76">
        <f t="shared" si="63"/>
        <v>36</v>
      </c>
      <c r="B372" s="151" t="s">
        <v>49</v>
      </c>
      <c r="C372" s="253">
        <f t="shared" si="64"/>
        <v>0.25</v>
      </c>
      <c r="D372" s="176">
        <f t="shared" si="65"/>
        <v>23</v>
      </c>
      <c r="E372" s="176">
        <f t="shared" si="66"/>
        <v>4</v>
      </c>
      <c r="F372" s="176">
        <f t="shared" si="67"/>
        <v>2010</v>
      </c>
      <c r="G372" s="176" t="str">
        <f t="shared" si="68"/>
        <v>m</v>
      </c>
      <c r="H372" s="76">
        <v>0.157</v>
      </c>
      <c r="I372" s="76">
        <f t="shared" si="69"/>
        <v>23.157</v>
      </c>
    </row>
    <row r="373" spans="1:9" hidden="1">
      <c r="A373" s="76">
        <f t="shared" si="63"/>
        <v>153</v>
      </c>
      <c r="B373" s="151" t="s">
        <v>134</v>
      </c>
      <c r="C373" s="253">
        <f t="shared" si="64"/>
        <v>0.75</v>
      </c>
      <c r="D373" s="176">
        <f t="shared" si="65"/>
        <v>130</v>
      </c>
      <c r="E373" s="176">
        <f t="shared" si="66"/>
        <v>10</v>
      </c>
      <c r="F373" s="176">
        <f t="shared" si="67"/>
        <v>2010</v>
      </c>
      <c r="G373" s="176" t="str">
        <f t="shared" si="68"/>
        <v>m</v>
      </c>
      <c r="H373" s="76">
        <v>0.158</v>
      </c>
      <c r="I373" s="76">
        <f t="shared" si="69"/>
        <v>130.15799999999999</v>
      </c>
    </row>
    <row r="374" spans="1:9" hidden="1">
      <c r="A374" s="76">
        <f t="shared" si="63"/>
        <v>124</v>
      </c>
      <c r="B374" s="151" t="s">
        <v>108</v>
      </c>
      <c r="C374" s="253">
        <f t="shared" si="64"/>
        <v>0.66666666666666663</v>
      </c>
      <c r="D374" s="176">
        <f t="shared" si="65"/>
        <v>107</v>
      </c>
      <c r="E374" s="176">
        <f t="shared" si="66"/>
        <v>9</v>
      </c>
      <c r="F374" s="176">
        <f t="shared" si="67"/>
        <v>2010</v>
      </c>
      <c r="G374" s="176" t="str">
        <f t="shared" si="68"/>
        <v>m</v>
      </c>
      <c r="H374" s="76">
        <v>0.159</v>
      </c>
      <c r="I374" s="76">
        <f t="shared" si="69"/>
        <v>107.15900000000001</v>
      </c>
    </row>
    <row r="375" spans="1:9" hidden="1">
      <c r="A375" s="76">
        <f t="shared" si="63"/>
        <v>21</v>
      </c>
      <c r="B375" s="151" t="s">
        <v>8</v>
      </c>
      <c r="C375" s="253">
        <f t="shared" si="64"/>
        <v>0.16666666666666666</v>
      </c>
      <c r="D375" s="176">
        <f t="shared" si="65"/>
        <v>12</v>
      </c>
      <c r="E375" s="176">
        <f t="shared" si="66"/>
        <v>3</v>
      </c>
      <c r="F375" s="176">
        <f t="shared" si="67"/>
        <v>2010</v>
      </c>
      <c r="G375" s="176" t="str">
        <f t="shared" si="68"/>
        <v>m</v>
      </c>
      <c r="H375" s="76">
        <v>0.16</v>
      </c>
      <c r="I375" s="76">
        <f t="shared" si="69"/>
        <v>12.16</v>
      </c>
    </row>
    <row r="376" spans="1:9" hidden="1">
      <c r="A376" s="76">
        <f t="shared" ref="A376:A407" si="70">RANK(I376,$I$216:$I$415,1)</f>
        <v>154</v>
      </c>
      <c r="B376" s="151" t="s">
        <v>197</v>
      </c>
      <c r="C376" s="253">
        <f t="shared" si="64"/>
        <v>0.75</v>
      </c>
      <c r="D376" s="176">
        <f t="shared" ref="D376:D407" si="71">VLOOKUP(B376&amp;", "&amp;$E$4,Data,6,FALSE)</f>
        <v>130</v>
      </c>
      <c r="E376" s="176">
        <f t="shared" ref="E376:E407" si="72">VLOOKUP(B376&amp;", "&amp;$E$4,Data,8,FALSE)</f>
        <v>10</v>
      </c>
      <c r="F376" s="176">
        <f t="shared" ref="F376:F407" si="73">VLOOKUP(B376&amp;", "&amp;$E$4,Data,9,FALSE)</f>
        <v>2010</v>
      </c>
      <c r="G376" s="176" t="str">
        <f t="shared" ref="G376:G407" si="74">VLOOKUP(B376&amp;", "&amp;$E$4,Data,10,FALSE)</f>
        <v>m</v>
      </c>
      <c r="H376" s="76">
        <v>0.161</v>
      </c>
      <c r="I376" s="76">
        <f t="shared" si="69"/>
        <v>130.161</v>
      </c>
    </row>
    <row r="377" spans="1:9" hidden="1">
      <c r="A377" s="76">
        <f t="shared" si="70"/>
        <v>194</v>
      </c>
      <c r="B377" s="151" t="s">
        <v>150</v>
      </c>
      <c r="C377" s="253">
        <f t="shared" si="64"/>
        <v>0.91666666666666663</v>
      </c>
      <c r="D377" s="176">
        <f t="shared" si="71"/>
        <v>178</v>
      </c>
      <c r="E377" s="176">
        <f t="shared" si="72"/>
        <v>12</v>
      </c>
      <c r="F377" s="176">
        <f t="shared" si="73"/>
        <v>2010</v>
      </c>
      <c r="G377" s="176" t="str">
        <f t="shared" si="74"/>
        <v>m</v>
      </c>
      <c r="H377" s="76">
        <v>0.16200000000000001</v>
      </c>
      <c r="I377" s="76">
        <f t="shared" si="69"/>
        <v>178.16200000000001</v>
      </c>
    </row>
    <row r="378" spans="1:9" hidden="1">
      <c r="A378" s="76">
        <f t="shared" si="70"/>
        <v>195</v>
      </c>
      <c r="B378" s="151" t="s">
        <v>170</v>
      </c>
      <c r="C378" s="253">
        <f t="shared" si="64"/>
        <v>0.91666666666666663</v>
      </c>
      <c r="D378" s="176">
        <f t="shared" si="71"/>
        <v>178</v>
      </c>
      <c r="E378" s="176">
        <f t="shared" si="72"/>
        <v>12</v>
      </c>
      <c r="F378" s="176">
        <f t="shared" si="73"/>
        <v>2010</v>
      </c>
      <c r="G378" s="176" t="str">
        <f t="shared" si="74"/>
        <v>m</v>
      </c>
      <c r="H378" s="76">
        <v>0.16300000000000001</v>
      </c>
      <c r="I378" s="76">
        <f t="shared" si="69"/>
        <v>178.16300000000001</v>
      </c>
    </row>
    <row r="379" spans="1:9" hidden="1">
      <c r="A379" s="76">
        <f t="shared" si="70"/>
        <v>37</v>
      </c>
      <c r="B379" s="151" t="s">
        <v>78</v>
      </c>
      <c r="C379" s="253">
        <f t="shared" si="64"/>
        <v>0.25</v>
      </c>
      <c r="D379" s="176">
        <f t="shared" si="71"/>
        <v>23</v>
      </c>
      <c r="E379" s="176">
        <f t="shared" si="72"/>
        <v>4</v>
      </c>
      <c r="F379" s="176">
        <f t="shared" si="73"/>
        <v>2010</v>
      </c>
      <c r="G379" s="176" t="str">
        <f t="shared" si="74"/>
        <v>m</v>
      </c>
      <c r="H379" s="76">
        <v>0.16400000000000001</v>
      </c>
      <c r="I379" s="76">
        <f t="shared" si="69"/>
        <v>23.164000000000001</v>
      </c>
    </row>
    <row r="380" spans="1:9" hidden="1">
      <c r="A380" s="76">
        <f t="shared" si="70"/>
        <v>10</v>
      </c>
      <c r="B380" s="151" t="s">
        <v>27</v>
      </c>
      <c r="C380" s="253">
        <f t="shared" si="64"/>
        <v>8.3333333333333329E-2</v>
      </c>
      <c r="D380" s="176">
        <f t="shared" si="71"/>
        <v>4</v>
      </c>
      <c r="E380" s="176">
        <f t="shared" si="72"/>
        <v>2</v>
      </c>
      <c r="F380" s="176">
        <f t="shared" si="73"/>
        <v>2010</v>
      </c>
      <c r="G380" s="176" t="str">
        <f t="shared" si="74"/>
        <v>i</v>
      </c>
      <c r="H380" s="76">
        <v>0.16500000000000001</v>
      </c>
      <c r="I380" s="76">
        <f t="shared" si="69"/>
        <v>4.165</v>
      </c>
    </row>
    <row r="381" spans="1:9" hidden="1">
      <c r="A381" s="76">
        <f t="shared" si="70"/>
        <v>125</v>
      </c>
      <c r="B381" s="151" t="s">
        <v>32</v>
      </c>
      <c r="C381" s="253">
        <f t="shared" si="64"/>
        <v>0.66666666666666663</v>
      </c>
      <c r="D381" s="176">
        <f t="shared" si="71"/>
        <v>107</v>
      </c>
      <c r="E381" s="176">
        <f t="shared" si="72"/>
        <v>9</v>
      </c>
      <c r="F381" s="176">
        <f t="shared" si="73"/>
        <v>2010</v>
      </c>
      <c r="G381" s="176" t="str">
        <f t="shared" si="74"/>
        <v>m</v>
      </c>
      <c r="H381" s="76">
        <v>0.16600000000000001</v>
      </c>
      <c r="I381" s="76">
        <f t="shared" si="69"/>
        <v>107.166</v>
      </c>
    </row>
    <row r="382" spans="1:9" hidden="1">
      <c r="A382" s="76">
        <f t="shared" si="70"/>
        <v>155</v>
      </c>
      <c r="B382" s="151" t="s">
        <v>198</v>
      </c>
      <c r="C382" s="253">
        <f t="shared" si="64"/>
        <v>0.75</v>
      </c>
      <c r="D382" s="176">
        <f t="shared" si="71"/>
        <v>130</v>
      </c>
      <c r="E382" s="176">
        <f t="shared" si="72"/>
        <v>10</v>
      </c>
      <c r="F382" s="176">
        <f t="shared" si="73"/>
        <v>2010</v>
      </c>
      <c r="G382" s="176" t="str">
        <f t="shared" si="74"/>
        <v>m</v>
      </c>
      <c r="H382" s="76">
        <v>0.16700000000000001</v>
      </c>
      <c r="I382" s="76">
        <f t="shared" si="69"/>
        <v>130.167</v>
      </c>
    </row>
    <row r="383" spans="1:9" hidden="1">
      <c r="A383" s="76">
        <f t="shared" si="70"/>
        <v>126</v>
      </c>
      <c r="B383" s="151" t="s">
        <v>109</v>
      </c>
      <c r="C383" s="253">
        <f t="shared" si="64"/>
        <v>0.66666666666666663</v>
      </c>
      <c r="D383" s="176">
        <f t="shared" si="71"/>
        <v>107</v>
      </c>
      <c r="E383" s="176">
        <f t="shared" si="72"/>
        <v>9</v>
      </c>
      <c r="F383" s="176">
        <f t="shared" si="73"/>
        <v>2010</v>
      </c>
      <c r="G383" s="176" t="str">
        <f t="shared" si="74"/>
        <v>m</v>
      </c>
      <c r="H383" s="76">
        <v>0.16800000000000001</v>
      </c>
      <c r="I383" s="76">
        <f t="shared" si="69"/>
        <v>107.16800000000001</v>
      </c>
    </row>
    <row r="384" spans="1:9" hidden="1">
      <c r="A384" s="76">
        <f t="shared" si="70"/>
        <v>22</v>
      </c>
      <c r="B384" s="151" t="s">
        <v>43</v>
      </c>
      <c r="C384" s="253">
        <f t="shared" si="64"/>
        <v>0.16666666666666666</v>
      </c>
      <c r="D384" s="176">
        <f t="shared" si="71"/>
        <v>12</v>
      </c>
      <c r="E384" s="176">
        <f t="shared" si="72"/>
        <v>3</v>
      </c>
      <c r="F384" s="176">
        <f t="shared" si="73"/>
        <v>2010</v>
      </c>
      <c r="G384" s="176" t="str">
        <f t="shared" si="74"/>
        <v>m</v>
      </c>
      <c r="H384" s="76">
        <v>0.16900000000000001</v>
      </c>
      <c r="I384" s="76">
        <f t="shared" si="69"/>
        <v>12.169</v>
      </c>
    </row>
    <row r="385" spans="1:9" hidden="1">
      <c r="A385" s="76">
        <f t="shared" si="70"/>
        <v>77</v>
      </c>
      <c r="B385" s="151" t="s">
        <v>93</v>
      </c>
      <c r="C385" s="253">
        <f t="shared" si="64"/>
        <v>0.5</v>
      </c>
      <c r="D385" s="176">
        <f t="shared" si="71"/>
        <v>67</v>
      </c>
      <c r="E385" s="176">
        <f t="shared" si="72"/>
        <v>7</v>
      </c>
      <c r="F385" s="176">
        <f t="shared" si="73"/>
        <v>2010</v>
      </c>
      <c r="G385" s="176" t="str">
        <f t="shared" si="74"/>
        <v>m</v>
      </c>
      <c r="H385" s="76">
        <v>0.17</v>
      </c>
      <c r="I385" s="76">
        <f t="shared" si="69"/>
        <v>67.17</v>
      </c>
    </row>
    <row r="386" spans="1:9" hidden="1">
      <c r="A386" s="76">
        <f t="shared" si="70"/>
        <v>78</v>
      </c>
      <c r="B386" s="151" t="s">
        <v>16</v>
      </c>
      <c r="C386" s="253">
        <f t="shared" si="64"/>
        <v>0.5</v>
      </c>
      <c r="D386" s="176">
        <f t="shared" si="71"/>
        <v>67</v>
      </c>
      <c r="E386" s="176">
        <f t="shared" si="72"/>
        <v>7</v>
      </c>
      <c r="F386" s="176">
        <f t="shared" si="73"/>
        <v>2010</v>
      </c>
      <c r="G386" s="176" t="str">
        <f t="shared" si="74"/>
        <v>m</v>
      </c>
      <c r="H386" s="76">
        <v>0.17100000000000001</v>
      </c>
      <c r="I386" s="76">
        <f t="shared" si="69"/>
        <v>67.171000000000006</v>
      </c>
    </row>
    <row r="387" spans="1:9" hidden="1">
      <c r="A387" s="76">
        <f t="shared" si="70"/>
        <v>196</v>
      </c>
      <c r="B387" s="151" t="s">
        <v>199</v>
      </c>
      <c r="C387" s="253">
        <f t="shared" si="64"/>
        <v>0.91666666666666663</v>
      </c>
      <c r="D387" s="176">
        <f t="shared" si="71"/>
        <v>178</v>
      </c>
      <c r="E387" s="176">
        <f t="shared" si="72"/>
        <v>12</v>
      </c>
      <c r="F387" s="176">
        <f t="shared" si="73"/>
        <v>2010</v>
      </c>
      <c r="G387" s="176" t="str">
        <f t="shared" si="74"/>
        <v>m</v>
      </c>
      <c r="H387" s="76">
        <v>0.17199999999999999</v>
      </c>
      <c r="I387" s="76">
        <f t="shared" si="69"/>
        <v>178.172</v>
      </c>
    </row>
    <row r="388" spans="1:9" hidden="1">
      <c r="A388" s="76">
        <f t="shared" si="70"/>
        <v>175</v>
      </c>
      <c r="B388" s="151" t="s">
        <v>204</v>
      </c>
      <c r="C388" s="253">
        <f t="shared" si="64"/>
        <v>0.83333333333333337</v>
      </c>
      <c r="D388" s="176">
        <f t="shared" si="71"/>
        <v>160</v>
      </c>
      <c r="E388" s="176">
        <f t="shared" si="72"/>
        <v>11</v>
      </c>
      <c r="F388" s="176">
        <f t="shared" si="73"/>
        <v>2010</v>
      </c>
      <c r="G388" s="176" t="str">
        <f t="shared" si="74"/>
        <v>m</v>
      </c>
      <c r="H388" s="76">
        <v>0.17299999999999999</v>
      </c>
      <c r="I388" s="76">
        <f t="shared" si="69"/>
        <v>160.173</v>
      </c>
    </row>
    <row r="389" spans="1:9" hidden="1">
      <c r="A389" s="76">
        <f t="shared" si="70"/>
        <v>64</v>
      </c>
      <c r="B389" s="151" t="s">
        <v>121</v>
      </c>
      <c r="C389" s="253">
        <f t="shared" si="64"/>
        <v>0.41666666666666669</v>
      </c>
      <c r="D389" s="176">
        <f t="shared" si="71"/>
        <v>52</v>
      </c>
      <c r="E389" s="176">
        <f t="shared" si="72"/>
        <v>6</v>
      </c>
      <c r="F389" s="176">
        <f t="shared" si="73"/>
        <v>2010</v>
      </c>
      <c r="G389" s="176" t="str">
        <f t="shared" si="74"/>
        <v>m</v>
      </c>
      <c r="H389" s="76">
        <v>0.17399999999999999</v>
      </c>
      <c r="I389" s="76">
        <f t="shared" si="69"/>
        <v>52.173999999999999</v>
      </c>
    </row>
    <row r="390" spans="1:9" hidden="1">
      <c r="A390" s="76">
        <f t="shared" si="70"/>
        <v>156</v>
      </c>
      <c r="B390" s="151" t="s">
        <v>79</v>
      </c>
      <c r="C390" s="253">
        <f t="shared" si="64"/>
        <v>0.75</v>
      </c>
      <c r="D390" s="176">
        <f t="shared" si="71"/>
        <v>130</v>
      </c>
      <c r="E390" s="176">
        <f t="shared" si="72"/>
        <v>10</v>
      </c>
      <c r="F390" s="176">
        <f t="shared" si="73"/>
        <v>2010</v>
      </c>
      <c r="G390" s="176" t="str">
        <f t="shared" si="74"/>
        <v>m</v>
      </c>
      <c r="H390" s="76">
        <v>0.17499999999999999</v>
      </c>
      <c r="I390" s="76">
        <f t="shared" si="69"/>
        <v>130.17500000000001</v>
      </c>
    </row>
    <row r="391" spans="1:9" hidden="1">
      <c r="A391" s="76">
        <f t="shared" si="70"/>
        <v>79</v>
      </c>
      <c r="B391" s="151" t="s">
        <v>100</v>
      </c>
      <c r="C391" s="253">
        <f t="shared" si="64"/>
        <v>0.5</v>
      </c>
      <c r="D391" s="176">
        <f t="shared" si="71"/>
        <v>67</v>
      </c>
      <c r="E391" s="176">
        <f t="shared" si="72"/>
        <v>7</v>
      </c>
      <c r="F391" s="176">
        <f t="shared" si="73"/>
        <v>2010</v>
      </c>
      <c r="G391" s="176" t="str">
        <f t="shared" si="74"/>
        <v>m</v>
      </c>
      <c r="H391" s="76">
        <v>0.17599999999999999</v>
      </c>
      <c r="I391" s="76">
        <f t="shared" si="69"/>
        <v>67.176000000000002</v>
      </c>
    </row>
    <row r="392" spans="1:9" hidden="1">
      <c r="A392" s="76">
        <f t="shared" si="70"/>
        <v>104</v>
      </c>
      <c r="B392" s="151" t="s">
        <v>142</v>
      </c>
      <c r="C392" s="253">
        <f t="shared" si="64"/>
        <v>0.58333333333333337</v>
      </c>
      <c r="D392" s="176">
        <f t="shared" si="71"/>
        <v>84</v>
      </c>
      <c r="E392" s="176">
        <f t="shared" si="72"/>
        <v>8</v>
      </c>
      <c r="F392" s="176">
        <f t="shared" si="73"/>
        <v>2010</v>
      </c>
      <c r="G392" s="176" t="str">
        <f t="shared" si="74"/>
        <v>m</v>
      </c>
      <c r="H392" s="76">
        <v>0.17699999999999999</v>
      </c>
      <c r="I392" s="76">
        <f t="shared" si="69"/>
        <v>84.177000000000007</v>
      </c>
    </row>
    <row r="393" spans="1:9" hidden="1">
      <c r="A393" s="76">
        <f t="shared" si="70"/>
        <v>38</v>
      </c>
      <c r="B393" s="151" t="s">
        <v>55</v>
      </c>
      <c r="C393" s="253">
        <f t="shared" si="64"/>
        <v>0.25</v>
      </c>
      <c r="D393" s="176">
        <f t="shared" si="71"/>
        <v>23</v>
      </c>
      <c r="E393" s="176">
        <f t="shared" si="72"/>
        <v>4</v>
      </c>
      <c r="F393" s="176">
        <f t="shared" si="73"/>
        <v>2010</v>
      </c>
      <c r="G393" s="176" t="str">
        <f t="shared" si="74"/>
        <v>m</v>
      </c>
      <c r="H393" s="76">
        <v>0.17799999999999999</v>
      </c>
      <c r="I393" s="76">
        <f t="shared" si="69"/>
        <v>23.178000000000001</v>
      </c>
    </row>
    <row r="394" spans="1:9" hidden="1">
      <c r="A394" s="76">
        <f t="shared" si="70"/>
        <v>48</v>
      </c>
      <c r="B394" s="151" t="s">
        <v>44</v>
      </c>
      <c r="C394" s="253">
        <f t="shared" si="64"/>
        <v>0.33333333333333331</v>
      </c>
      <c r="D394" s="176">
        <f t="shared" si="71"/>
        <v>39</v>
      </c>
      <c r="E394" s="176">
        <f t="shared" si="72"/>
        <v>5</v>
      </c>
      <c r="F394" s="176">
        <f t="shared" si="73"/>
        <v>2010</v>
      </c>
      <c r="G394" s="176" t="str">
        <f t="shared" si="74"/>
        <v>m</v>
      </c>
      <c r="H394" s="76">
        <v>0.17899999999999999</v>
      </c>
      <c r="I394" s="76">
        <f t="shared" si="69"/>
        <v>39.179000000000002</v>
      </c>
    </row>
    <row r="395" spans="1:9" hidden="1">
      <c r="A395" s="76">
        <f t="shared" si="70"/>
        <v>157</v>
      </c>
      <c r="B395" s="151" t="s">
        <v>101</v>
      </c>
      <c r="C395" s="253">
        <f t="shared" si="64"/>
        <v>0.75</v>
      </c>
      <c r="D395" s="176">
        <f t="shared" si="71"/>
        <v>130</v>
      </c>
      <c r="E395" s="176">
        <f t="shared" si="72"/>
        <v>10</v>
      </c>
      <c r="F395" s="176">
        <f t="shared" si="73"/>
        <v>2010</v>
      </c>
      <c r="G395" s="176" t="str">
        <f t="shared" si="74"/>
        <v>m</v>
      </c>
      <c r="H395" s="76">
        <v>0.18</v>
      </c>
      <c r="I395" s="76">
        <f t="shared" si="69"/>
        <v>130.18</v>
      </c>
    </row>
    <row r="396" spans="1:9" hidden="1">
      <c r="A396" s="76">
        <f t="shared" si="70"/>
        <v>127</v>
      </c>
      <c r="B396" s="151" t="s">
        <v>94</v>
      </c>
      <c r="C396" s="253">
        <f t="shared" si="64"/>
        <v>0.66666666666666663</v>
      </c>
      <c r="D396" s="176">
        <f t="shared" si="71"/>
        <v>107</v>
      </c>
      <c r="E396" s="176">
        <f t="shared" si="72"/>
        <v>9</v>
      </c>
      <c r="F396" s="176">
        <f t="shared" si="73"/>
        <v>2010</v>
      </c>
      <c r="G396" s="176" t="str">
        <f t="shared" si="74"/>
        <v>m</v>
      </c>
      <c r="H396" s="76">
        <v>0.18099999999999999</v>
      </c>
      <c r="I396" s="76">
        <f t="shared" si="69"/>
        <v>107.181</v>
      </c>
    </row>
    <row r="397" spans="1:9" hidden="1">
      <c r="A397" s="76">
        <f t="shared" si="70"/>
        <v>65</v>
      </c>
      <c r="B397" s="151" t="s">
        <v>143</v>
      </c>
      <c r="C397" s="253">
        <f t="shared" si="64"/>
        <v>0.41666666666666669</v>
      </c>
      <c r="D397" s="176">
        <f t="shared" si="71"/>
        <v>52</v>
      </c>
      <c r="E397" s="176">
        <f t="shared" si="72"/>
        <v>6</v>
      </c>
      <c r="F397" s="176">
        <f t="shared" si="73"/>
        <v>2010</v>
      </c>
      <c r="G397" s="176" t="str">
        <f t="shared" si="74"/>
        <v>m</v>
      </c>
      <c r="H397" s="76">
        <v>0.182</v>
      </c>
      <c r="I397" s="76">
        <f t="shared" si="69"/>
        <v>52.182000000000002</v>
      </c>
    </row>
    <row r="398" spans="1:9" hidden="1">
      <c r="A398" s="76">
        <f t="shared" si="70"/>
        <v>66</v>
      </c>
      <c r="B398" s="151" t="s">
        <v>135</v>
      </c>
      <c r="C398" s="253">
        <f t="shared" si="64"/>
        <v>0.41666666666666669</v>
      </c>
      <c r="D398" s="176">
        <f t="shared" si="71"/>
        <v>52</v>
      </c>
      <c r="E398" s="176">
        <f t="shared" si="72"/>
        <v>6</v>
      </c>
      <c r="F398" s="176">
        <f t="shared" si="73"/>
        <v>2010</v>
      </c>
      <c r="G398" s="176" t="str">
        <f t="shared" si="74"/>
        <v>m</v>
      </c>
      <c r="H398" s="76">
        <v>0.183</v>
      </c>
      <c r="I398" s="76">
        <f t="shared" si="69"/>
        <v>52.183</v>
      </c>
    </row>
    <row r="399" spans="1:9" hidden="1">
      <c r="A399" s="76">
        <f t="shared" si="70"/>
        <v>158</v>
      </c>
      <c r="B399" s="151" t="s">
        <v>65</v>
      </c>
      <c r="C399" s="253">
        <f t="shared" si="64"/>
        <v>0.75</v>
      </c>
      <c r="D399" s="176">
        <f t="shared" si="71"/>
        <v>130</v>
      </c>
      <c r="E399" s="176">
        <f t="shared" si="72"/>
        <v>10</v>
      </c>
      <c r="F399" s="176">
        <f t="shared" si="73"/>
        <v>2010</v>
      </c>
      <c r="G399" s="176" t="str">
        <f t="shared" si="74"/>
        <v>m</v>
      </c>
      <c r="H399" s="76">
        <v>0.184</v>
      </c>
      <c r="I399" s="76">
        <f t="shared" si="69"/>
        <v>130.184</v>
      </c>
    </row>
    <row r="400" spans="1:9" hidden="1">
      <c r="A400" s="76">
        <f t="shared" si="70"/>
        <v>176</v>
      </c>
      <c r="B400" s="151" t="s">
        <v>162</v>
      </c>
      <c r="C400" s="253">
        <f t="shared" si="64"/>
        <v>0.83333333333333337</v>
      </c>
      <c r="D400" s="176">
        <f t="shared" si="71"/>
        <v>160</v>
      </c>
      <c r="E400" s="176">
        <f t="shared" si="72"/>
        <v>11</v>
      </c>
      <c r="F400" s="176">
        <f t="shared" si="73"/>
        <v>2010</v>
      </c>
      <c r="G400" s="176" t="str">
        <f t="shared" si="74"/>
        <v>i</v>
      </c>
      <c r="H400" s="76">
        <v>0.185</v>
      </c>
      <c r="I400" s="76">
        <f t="shared" si="69"/>
        <v>160.185</v>
      </c>
    </row>
    <row r="401" spans="1:9" hidden="1">
      <c r="A401" s="76">
        <f t="shared" si="70"/>
        <v>80</v>
      </c>
      <c r="B401" s="151" t="s">
        <v>73</v>
      </c>
      <c r="C401" s="253">
        <f t="shared" si="64"/>
        <v>0.5</v>
      </c>
      <c r="D401" s="176">
        <f t="shared" si="71"/>
        <v>67</v>
      </c>
      <c r="E401" s="176">
        <f t="shared" si="72"/>
        <v>7</v>
      </c>
      <c r="F401" s="176">
        <f t="shared" si="73"/>
        <v>2010</v>
      </c>
      <c r="G401" s="176" t="str">
        <f t="shared" si="74"/>
        <v>i</v>
      </c>
      <c r="H401" s="76">
        <v>0.186</v>
      </c>
      <c r="I401" s="76">
        <f t="shared" si="69"/>
        <v>67.186000000000007</v>
      </c>
    </row>
    <row r="402" spans="1:9" hidden="1">
      <c r="A402" s="76">
        <f t="shared" si="70"/>
        <v>49</v>
      </c>
      <c r="B402" s="151" t="s">
        <v>17</v>
      </c>
      <c r="C402" s="253">
        <f t="shared" si="64"/>
        <v>0.33333333333333331</v>
      </c>
      <c r="D402" s="176">
        <f t="shared" si="71"/>
        <v>39</v>
      </c>
      <c r="E402" s="176">
        <f t="shared" si="72"/>
        <v>5</v>
      </c>
      <c r="F402" s="176">
        <f t="shared" si="73"/>
        <v>2010</v>
      </c>
      <c r="G402" s="176" t="str">
        <f t="shared" si="74"/>
        <v>m</v>
      </c>
      <c r="H402" s="76">
        <v>0.187</v>
      </c>
      <c r="I402" s="76">
        <f t="shared" si="69"/>
        <v>39.186999999999998</v>
      </c>
    </row>
    <row r="403" spans="1:9" hidden="1">
      <c r="A403" s="76">
        <f t="shared" si="70"/>
        <v>177</v>
      </c>
      <c r="B403" s="151" t="s">
        <v>86</v>
      </c>
      <c r="C403" s="253">
        <f t="shared" si="64"/>
        <v>0.83333333333333337</v>
      </c>
      <c r="D403" s="176">
        <f t="shared" si="71"/>
        <v>160</v>
      </c>
      <c r="E403" s="176">
        <f t="shared" si="72"/>
        <v>11</v>
      </c>
      <c r="F403" s="176">
        <f t="shared" si="73"/>
        <v>2010</v>
      </c>
      <c r="G403" s="176" t="str">
        <f t="shared" si="74"/>
        <v>m</v>
      </c>
      <c r="H403" s="76">
        <v>0.188</v>
      </c>
      <c r="I403" s="76">
        <f t="shared" si="69"/>
        <v>160.18799999999999</v>
      </c>
    </row>
    <row r="404" spans="1:9" hidden="1">
      <c r="A404" s="76">
        <f t="shared" si="70"/>
        <v>128</v>
      </c>
      <c r="B404" s="151" t="s">
        <v>171</v>
      </c>
      <c r="C404" s="253">
        <f t="shared" si="64"/>
        <v>0.66666666666666663</v>
      </c>
      <c r="D404" s="176">
        <f t="shared" si="71"/>
        <v>107</v>
      </c>
      <c r="E404" s="176">
        <f t="shared" si="72"/>
        <v>9</v>
      </c>
      <c r="F404" s="176">
        <f t="shared" si="73"/>
        <v>2010</v>
      </c>
      <c r="G404" s="176" t="str">
        <f t="shared" si="74"/>
        <v>m</v>
      </c>
      <c r="H404" s="76">
        <v>0.189</v>
      </c>
      <c r="I404" s="76">
        <f t="shared" si="69"/>
        <v>107.18899999999999</v>
      </c>
    </row>
    <row r="405" spans="1:9" hidden="1">
      <c r="A405" s="76">
        <f t="shared" si="70"/>
        <v>129</v>
      </c>
      <c r="B405" s="151" t="s">
        <v>189</v>
      </c>
      <c r="C405" s="253">
        <f t="shared" si="64"/>
        <v>0.66666666666666663</v>
      </c>
      <c r="D405" s="176">
        <f t="shared" si="71"/>
        <v>107</v>
      </c>
      <c r="E405" s="176">
        <f t="shared" si="72"/>
        <v>9</v>
      </c>
      <c r="F405" s="176">
        <f t="shared" si="73"/>
        <v>2010</v>
      </c>
      <c r="G405" s="176" t="str">
        <f t="shared" si="74"/>
        <v>m</v>
      </c>
      <c r="H405" s="76">
        <v>0.19</v>
      </c>
      <c r="I405" s="76">
        <f t="shared" si="69"/>
        <v>107.19</v>
      </c>
    </row>
    <row r="406" spans="1:9" hidden="1">
      <c r="A406" s="76">
        <f t="shared" si="70"/>
        <v>50</v>
      </c>
      <c r="B406" s="152" t="s">
        <v>210</v>
      </c>
      <c r="C406" s="253">
        <f t="shared" si="64"/>
        <v>0.33333333333333331</v>
      </c>
      <c r="D406" s="176">
        <f t="shared" si="71"/>
        <v>39</v>
      </c>
      <c r="E406" s="176">
        <f t="shared" si="72"/>
        <v>5</v>
      </c>
      <c r="F406" s="176">
        <f t="shared" si="73"/>
        <v>2010</v>
      </c>
      <c r="G406" s="176" t="str">
        <f t="shared" si="74"/>
        <v>m</v>
      </c>
      <c r="H406" s="76">
        <v>0.191</v>
      </c>
      <c r="I406" s="76">
        <f t="shared" si="69"/>
        <v>39.191000000000003</v>
      </c>
    </row>
    <row r="407" spans="1:9" hidden="1">
      <c r="A407" s="76">
        <f t="shared" si="70"/>
        <v>200</v>
      </c>
      <c r="B407" s="151" t="s">
        <v>172</v>
      </c>
      <c r="C407" s="253">
        <f t="shared" si="64"/>
        <v>1</v>
      </c>
      <c r="D407" s="176">
        <f t="shared" si="71"/>
        <v>197</v>
      </c>
      <c r="E407" s="176">
        <f t="shared" si="72"/>
        <v>13</v>
      </c>
      <c r="F407" s="176">
        <f t="shared" si="73"/>
        <v>2010</v>
      </c>
      <c r="G407" s="176" t="str">
        <f t="shared" si="74"/>
        <v>m</v>
      </c>
      <c r="H407" s="76">
        <v>0.192</v>
      </c>
      <c r="I407" s="76">
        <f t="shared" si="69"/>
        <v>197.19200000000001</v>
      </c>
    </row>
    <row r="408" spans="1:9" hidden="1">
      <c r="A408" s="76">
        <f t="shared" ref="A408:A415" si="75">RANK(I408,$I$216:$I$415,1)</f>
        <v>105</v>
      </c>
      <c r="B408" s="151" t="s">
        <v>151</v>
      </c>
      <c r="C408" s="253">
        <f t="shared" ref="C408:C415" si="76">((E408-(MIN(E$6:E$211)))/(MAX(E$6:E$211)-MIN(E$6:E$211)))</f>
        <v>0.58333333333333337</v>
      </c>
      <c r="D408" s="176">
        <f t="shared" ref="D408:D415" si="77">VLOOKUP(B408&amp;", "&amp;$E$4,Data,6,FALSE)</f>
        <v>84</v>
      </c>
      <c r="E408" s="176">
        <f t="shared" ref="E408:E415" si="78">VLOOKUP(B408&amp;", "&amp;$E$4,Data,8,FALSE)</f>
        <v>8</v>
      </c>
      <c r="F408" s="176">
        <f t="shared" ref="F408:F415" si="79">VLOOKUP(B408&amp;", "&amp;$E$4,Data,9,FALSE)</f>
        <v>2010</v>
      </c>
      <c r="G408" s="176" t="str">
        <f t="shared" ref="G408:G415" si="80">VLOOKUP(B408&amp;", "&amp;$E$4,Data,10,FALSE)</f>
        <v>m</v>
      </c>
      <c r="H408" s="76">
        <v>0.193</v>
      </c>
      <c r="I408" s="76">
        <f t="shared" si="69"/>
        <v>84.192999999999998</v>
      </c>
    </row>
    <row r="409" spans="1:9" hidden="1">
      <c r="A409" s="76">
        <f t="shared" si="75"/>
        <v>159</v>
      </c>
      <c r="B409" s="151" t="s">
        <v>87</v>
      </c>
      <c r="C409" s="253">
        <f t="shared" si="76"/>
        <v>0.75</v>
      </c>
      <c r="D409" s="176">
        <f t="shared" si="77"/>
        <v>130</v>
      </c>
      <c r="E409" s="176">
        <f t="shared" si="78"/>
        <v>10</v>
      </c>
      <c r="F409" s="176">
        <f t="shared" si="79"/>
        <v>2010</v>
      </c>
      <c r="G409" s="176" t="str">
        <f t="shared" si="80"/>
        <v>m</v>
      </c>
      <c r="H409" s="76">
        <v>0.19400000000000001</v>
      </c>
      <c r="I409" s="76">
        <f t="shared" ref="I409:I415" si="81">D409+H409</f>
        <v>130.19399999999999</v>
      </c>
    </row>
    <row r="410" spans="1:9" hidden="1">
      <c r="A410" s="76">
        <f t="shared" si="75"/>
        <v>81</v>
      </c>
      <c r="B410" s="151" t="s">
        <v>95</v>
      </c>
      <c r="C410" s="253">
        <f t="shared" si="76"/>
        <v>0.5</v>
      </c>
      <c r="D410" s="176">
        <f t="shared" si="77"/>
        <v>67</v>
      </c>
      <c r="E410" s="176">
        <f t="shared" si="78"/>
        <v>7</v>
      </c>
      <c r="F410" s="176">
        <f t="shared" si="79"/>
        <v>2010</v>
      </c>
      <c r="G410" s="176" t="str">
        <f t="shared" si="80"/>
        <v>m</v>
      </c>
      <c r="H410" s="76">
        <v>0.19500000000000001</v>
      </c>
      <c r="I410" s="76">
        <f t="shared" si="81"/>
        <v>67.194999999999993</v>
      </c>
    </row>
    <row r="411" spans="1:9" hidden="1">
      <c r="A411" s="76">
        <f t="shared" si="75"/>
        <v>106</v>
      </c>
      <c r="B411" s="151" t="s">
        <v>152</v>
      </c>
      <c r="C411" s="253">
        <f t="shared" si="76"/>
        <v>0.58333333333333337</v>
      </c>
      <c r="D411" s="176">
        <f t="shared" si="77"/>
        <v>84</v>
      </c>
      <c r="E411" s="176">
        <f t="shared" si="78"/>
        <v>8</v>
      </c>
      <c r="F411" s="176">
        <f t="shared" si="79"/>
        <v>2010</v>
      </c>
      <c r="G411" s="176" t="str">
        <f t="shared" si="80"/>
        <v>m</v>
      </c>
      <c r="H411" s="76">
        <v>0.19600000000000001</v>
      </c>
      <c r="I411" s="76">
        <f t="shared" si="81"/>
        <v>84.195999999999998</v>
      </c>
    </row>
    <row r="412" spans="1:9" hidden="1">
      <c r="A412" s="76">
        <f t="shared" si="75"/>
        <v>51</v>
      </c>
      <c r="B412" s="151" t="s">
        <v>122</v>
      </c>
      <c r="C412" s="253">
        <f t="shared" si="76"/>
        <v>0.33333333333333331</v>
      </c>
      <c r="D412" s="176">
        <f t="shared" si="77"/>
        <v>39</v>
      </c>
      <c r="E412" s="176">
        <f t="shared" si="78"/>
        <v>5</v>
      </c>
      <c r="F412" s="176">
        <f t="shared" si="79"/>
        <v>2010</v>
      </c>
      <c r="G412" s="176" t="str">
        <f t="shared" si="80"/>
        <v>m</v>
      </c>
      <c r="H412" s="76">
        <v>0.19700000000000001</v>
      </c>
      <c r="I412" s="76">
        <f t="shared" si="81"/>
        <v>39.197000000000003</v>
      </c>
    </row>
    <row r="413" spans="1:9" hidden="1">
      <c r="A413" s="76">
        <f t="shared" si="75"/>
        <v>11</v>
      </c>
      <c r="B413" s="151" t="s">
        <v>70</v>
      </c>
      <c r="C413" s="253">
        <f t="shared" si="76"/>
        <v>8.3333333333333329E-2</v>
      </c>
      <c r="D413" s="176">
        <f t="shared" si="77"/>
        <v>4</v>
      </c>
      <c r="E413" s="176">
        <f t="shared" si="78"/>
        <v>2</v>
      </c>
      <c r="F413" s="176">
        <f t="shared" si="79"/>
        <v>2010</v>
      </c>
      <c r="G413" s="176" t="str">
        <f t="shared" si="80"/>
        <v>m</v>
      </c>
      <c r="H413" s="76">
        <v>0.19800000000000001</v>
      </c>
      <c r="I413" s="76">
        <f t="shared" si="81"/>
        <v>4.1980000000000004</v>
      </c>
    </row>
    <row r="414" spans="1:9" hidden="1">
      <c r="A414" s="76">
        <f t="shared" si="75"/>
        <v>82</v>
      </c>
      <c r="B414" s="151" t="s">
        <v>12</v>
      </c>
      <c r="C414" s="253">
        <f t="shared" si="76"/>
        <v>0.5</v>
      </c>
      <c r="D414" s="176">
        <f t="shared" si="77"/>
        <v>67</v>
      </c>
      <c r="E414" s="176">
        <f t="shared" si="78"/>
        <v>7</v>
      </c>
      <c r="F414" s="176">
        <f t="shared" si="79"/>
        <v>2010</v>
      </c>
      <c r="G414" s="176" t="str">
        <f t="shared" si="80"/>
        <v>m</v>
      </c>
      <c r="H414" s="76">
        <v>0.19900000000000001</v>
      </c>
      <c r="I414" s="76">
        <f t="shared" si="81"/>
        <v>67.198999999999998</v>
      </c>
    </row>
    <row r="415" spans="1:9" hidden="1">
      <c r="A415" s="101">
        <f t="shared" si="75"/>
        <v>83</v>
      </c>
      <c r="B415" s="153" t="s">
        <v>10</v>
      </c>
      <c r="C415" s="254">
        <f t="shared" si="76"/>
        <v>0.5</v>
      </c>
      <c r="D415" s="177">
        <f t="shared" si="77"/>
        <v>67</v>
      </c>
      <c r="E415" s="177">
        <f t="shared" si="78"/>
        <v>7</v>
      </c>
      <c r="F415" s="177">
        <f t="shared" si="79"/>
        <v>2010</v>
      </c>
      <c r="G415" s="177" t="str">
        <f t="shared" si="80"/>
        <v>m</v>
      </c>
      <c r="H415" s="76">
        <v>0.2</v>
      </c>
      <c r="I415" s="76">
        <f t="shared" si="81"/>
        <v>67.2</v>
      </c>
    </row>
    <row r="416" spans="1:9" ht="16">
      <c r="A416" s="179" t="s">
        <v>1398</v>
      </c>
      <c r="C416" s="253"/>
    </row>
    <row r="417" spans="3:3">
      <c r="C417" s="253"/>
    </row>
    <row r="418" spans="3:3">
      <c r="C418" s="253"/>
    </row>
    <row r="419" spans="3:3">
      <c r="C419" s="253"/>
    </row>
    <row r="420" spans="3:3">
      <c r="C420" s="253"/>
    </row>
  </sheetData>
  <sheetProtection algorithmName="SHA-512" hashValue="xFyUcnkY9ZuJNHjtdashgXn1tFa3Ydha7NnuYwX3CdW/RAwywE2PipS/KE+sapvFBN0RaZOKYU+jSz6Gv2fVIA==" saltValue="zSvoFXGzZOTx8c2OAGoOtg==" spinCount="100000" sheet="1" objects="1" scenarios="1"/>
  <sortState xmlns:xlrd2="http://schemas.microsoft.com/office/spreadsheetml/2017/richdata2" ref="B301:B500">
    <sortCondition ref="B301"/>
  </sortState>
  <mergeCells count="1">
    <mergeCell ref="B4:C4"/>
  </mergeCells>
  <conditionalFormatting sqref="C11:C210">
    <cfRule type="colorScale" priority="1">
      <colorScale>
        <cfvo type="min"/>
        <cfvo type="percentile" val="50"/>
        <cfvo type="max"/>
        <color rgb="FF63BE7B"/>
        <color rgb="FFFFEB84"/>
        <color rgb="FFF8696B"/>
      </colorScale>
    </cfRule>
    <cfRule type="dataBar" priority="2">
      <dataBar>
        <cfvo type="min"/>
        <cfvo type="max"/>
        <color rgb="FFFF555A"/>
      </dataBar>
      <extLst>
        <ext xmlns:x14="http://schemas.microsoft.com/office/spreadsheetml/2009/9/main" uri="{B025F937-C7B1-47D3-B67F-A62EFF666E3E}">
          <x14:id>{7D271266-540A-456A-8892-C60281EEC58B}</x14:id>
        </ext>
      </extLst>
    </cfRule>
  </conditionalFormatting>
  <conditionalFormatting sqref="C216:C420">
    <cfRule type="colorScale" priority="3">
      <colorScale>
        <cfvo type="min"/>
        <cfvo type="percentile" val="50"/>
        <cfvo type="max"/>
        <color rgb="FF63BE7B"/>
        <color rgb="FFFFEB84"/>
        <color rgb="FFF8696B"/>
      </colorScale>
    </cfRule>
    <cfRule type="dataBar" priority="4">
      <dataBar>
        <cfvo type="min"/>
        <cfvo type="max"/>
        <color rgb="FFFF555A"/>
      </dataBar>
      <extLst>
        <ext xmlns:x14="http://schemas.microsoft.com/office/spreadsheetml/2009/9/main" uri="{B025F937-C7B1-47D3-B67F-A62EFF666E3E}">
          <x14:id>{93DEAB2B-B763-4639-AF2A-1ADF11EB5CA1}</x14:id>
        </ext>
      </extLst>
    </cfRule>
  </conditionalFormatting>
  <dataValidations count="1">
    <dataValidation type="list" allowBlank="1" showInputMessage="1" showErrorMessage="1" sqref="E4" xr:uid="{00000000-0002-0000-0200-000000000000}">
      <formula1>SelectSector</formula1>
    </dataValidation>
  </dataValidations>
  <hyperlinks>
    <hyperlink ref="B1" location="'Good-Guide Home'!A1" display="Good-Guide.xlsx - Home" xr:uid="{00000000-0004-0000-0200-000000000000}"/>
  </hyperlink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dataBar" id="{7D271266-540A-456A-8892-C60281EEC58B}">
            <x14:dataBar minLength="0" maxLength="100" border="1" negativeBarBorderColorSameAsPositive="0">
              <x14:cfvo type="autoMin"/>
              <x14:cfvo type="autoMax"/>
              <x14:borderColor rgb="FFFF555A"/>
              <x14:negativeFillColor rgb="FFFF0000"/>
              <x14:negativeBorderColor rgb="FFFF0000"/>
              <x14:axisColor rgb="FF000000"/>
            </x14:dataBar>
          </x14:cfRule>
          <xm:sqref>C11:C210</xm:sqref>
        </x14:conditionalFormatting>
        <x14:conditionalFormatting xmlns:xm="http://schemas.microsoft.com/office/excel/2006/main">
          <x14:cfRule type="dataBar" id="{93DEAB2B-B763-4639-AF2A-1ADF11EB5CA1}">
            <x14:dataBar minLength="0" maxLength="100" border="1" negativeBarBorderColorSameAsPositive="0">
              <x14:cfvo type="autoMin"/>
              <x14:cfvo type="autoMax"/>
              <x14:borderColor rgb="FFFF555A"/>
              <x14:negativeFillColor rgb="FFFF0000"/>
              <x14:negativeBorderColor rgb="FFFF0000"/>
              <x14:axisColor rgb="FF000000"/>
            </x14:dataBar>
          </x14:cfRule>
          <xm:sqref>C216:C420</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O212"/>
  <sheetViews>
    <sheetView workbookViewId="0">
      <pane xSplit="5" ySplit="6" topLeftCell="F7" activePane="bottomRight" state="frozen"/>
      <selection pane="topRight" activeCell="D1" sqref="D1"/>
      <selection pane="bottomLeft" activeCell="A7" sqref="A7"/>
      <selection pane="bottomRight" activeCell="C1" sqref="C1"/>
    </sheetView>
  </sheetViews>
  <sheetFormatPr baseColWidth="10" defaultColWidth="9.1640625" defaultRowHeight="15"/>
  <cols>
    <col min="1" max="2" width="9.1640625" style="48" hidden="1" customWidth="1"/>
    <col min="3" max="3" width="44.33203125" style="48" customWidth="1"/>
    <col min="4" max="4" width="4" style="48" hidden="1" customWidth="1"/>
    <col min="5" max="5" width="11.1640625" style="48" customWidth="1"/>
    <col min="6" max="6" width="9.1640625" style="48" customWidth="1"/>
    <col min="7" max="7" width="9.33203125" style="48" customWidth="1"/>
    <col min="8" max="8" width="5.33203125" style="48" customWidth="1"/>
    <col min="9" max="9" width="4.1640625" style="48" bestFit="1" customWidth="1"/>
    <col min="10" max="10" width="8.83203125" style="48" customWidth="1"/>
    <col min="11" max="11" width="15.33203125" style="48" customWidth="1"/>
    <col min="12" max="12" width="6.83203125" style="48" customWidth="1"/>
    <col min="13" max="13" width="4.1640625" style="48" bestFit="1" customWidth="1"/>
    <col min="14" max="14" width="8.33203125" style="48" customWidth="1"/>
    <col min="15" max="15" width="14.33203125" style="48" customWidth="1"/>
    <col min="16" max="16" width="5" style="48" bestFit="1" customWidth="1"/>
    <col min="17" max="17" width="4.1640625" style="48" bestFit="1" customWidth="1"/>
    <col min="18" max="19" width="9.1640625" style="48" customWidth="1"/>
    <col min="20" max="20" width="4.83203125" style="48" bestFit="1" customWidth="1"/>
    <col min="21" max="21" width="4.1640625" style="48" bestFit="1" customWidth="1"/>
    <col min="22" max="22" width="9" style="48" customWidth="1"/>
    <col min="23" max="23" width="20" style="48" customWidth="1"/>
    <col min="24" max="24" width="5" style="48" bestFit="1" customWidth="1"/>
    <col min="25" max="25" width="4.1640625" style="48" bestFit="1" customWidth="1"/>
    <col min="26" max="26" width="9.1640625" style="48" bestFit="1" customWidth="1"/>
    <col min="27" max="27" width="9.33203125" style="48" customWidth="1"/>
    <col min="28" max="28" width="5.33203125" style="48" customWidth="1"/>
    <col min="29" max="29" width="4.1640625" style="48" customWidth="1"/>
    <col min="30" max="30" width="8.83203125" style="48" customWidth="1"/>
    <col min="31" max="31" width="25.1640625" style="48" customWidth="1"/>
    <col min="32" max="32" width="5" style="48" bestFit="1" customWidth="1"/>
    <col min="33" max="33" width="5.6640625" style="48" bestFit="1" customWidth="1"/>
    <col min="34" max="34" width="8.6640625" style="48" customWidth="1"/>
    <col min="35" max="35" width="10.1640625" style="48" customWidth="1"/>
    <col min="36" max="36" width="4.6640625" style="48" customWidth="1"/>
    <col min="37" max="37" width="4.1640625" style="48" bestFit="1" customWidth="1"/>
    <col min="38" max="38" width="8.6640625" style="48" customWidth="1"/>
    <col min="39" max="39" width="8.83203125" style="48" customWidth="1"/>
    <col min="40" max="40" width="5.33203125" style="48" customWidth="1"/>
    <col min="41" max="41" width="4.1640625" style="48" bestFit="1" customWidth="1"/>
    <col min="42" max="42" width="8.6640625" style="48" customWidth="1"/>
    <col min="43" max="43" width="15.33203125" style="48" customWidth="1"/>
    <col min="44" max="44" width="5" style="48" bestFit="1" customWidth="1"/>
    <col min="45" max="45" width="4.1640625" style="48" bestFit="1" customWidth="1"/>
    <col min="46" max="46" width="8.6640625" style="48" customWidth="1"/>
    <col min="47" max="47" width="21.83203125" style="48" customWidth="1"/>
    <col min="48" max="48" width="5" style="48" bestFit="1" customWidth="1"/>
    <col min="49" max="49" width="4.1640625" style="48" bestFit="1" customWidth="1"/>
    <col min="50" max="50" width="8.33203125" style="48" customWidth="1"/>
    <col min="51" max="51" width="14.33203125" style="48" bestFit="1" customWidth="1"/>
    <col min="52" max="53" width="5.6640625" style="48" bestFit="1" customWidth="1"/>
    <col min="54" max="54" width="8.33203125" style="48" customWidth="1"/>
    <col min="55" max="55" width="25.6640625" style="48" customWidth="1"/>
    <col min="56" max="56" width="5" style="48" bestFit="1" customWidth="1"/>
    <col min="57" max="57" width="4.1640625" style="48" bestFit="1" customWidth="1"/>
    <col min="58" max="58" width="8.33203125" style="48" customWidth="1"/>
    <col min="59" max="59" width="8.83203125" style="48" customWidth="1"/>
    <col min="60" max="60" width="4.83203125" style="48" bestFit="1" customWidth="1"/>
    <col min="61" max="61" width="4.1640625" style="48" bestFit="1" customWidth="1"/>
    <col min="62" max="62" width="8.33203125" style="48" customWidth="1"/>
    <col min="63" max="63" width="16.83203125" style="48" customWidth="1"/>
    <col min="64" max="64" width="5" style="48" bestFit="1" customWidth="1"/>
    <col min="65" max="65" width="4.1640625" style="48" bestFit="1" customWidth="1"/>
    <col min="66" max="66" width="8.33203125" style="48" customWidth="1"/>
    <col min="67" max="67" width="14.33203125" style="48" bestFit="1" customWidth="1"/>
    <col min="68" max="68" width="5" style="48" bestFit="1" customWidth="1"/>
    <col min="69" max="69" width="4.1640625" style="48" bestFit="1" customWidth="1"/>
    <col min="70" max="70" width="8.1640625" style="48" customWidth="1"/>
    <col min="71" max="71" width="9.33203125" style="48" customWidth="1"/>
    <col min="72" max="72" width="4.83203125" style="48" bestFit="1" customWidth="1"/>
    <col min="73" max="73" width="4.1640625" style="48" bestFit="1" customWidth="1"/>
    <col min="74" max="74" width="8.6640625" style="48" customWidth="1"/>
    <col min="75" max="75" width="9.33203125" style="48" customWidth="1"/>
    <col min="76" max="76" width="4.83203125" style="48" bestFit="1" customWidth="1"/>
    <col min="77" max="77" width="4.1640625" style="48" bestFit="1" customWidth="1"/>
    <col min="78" max="78" width="9.6640625" style="48" customWidth="1"/>
    <col min="79" max="79" width="16.6640625" style="48" customWidth="1"/>
    <col min="80" max="80" width="5" style="48" bestFit="1" customWidth="1"/>
    <col min="81" max="81" width="4.1640625" style="48" bestFit="1" customWidth="1"/>
    <col min="82" max="82" width="9" style="48" customWidth="1"/>
    <col min="83" max="83" width="9.33203125" style="48" customWidth="1"/>
    <col min="84" max="84" width="4.83203125" style="48" bestFit="1" customWidth="1"/>
    <col min="85" max="85" width="4.1640625" style="48" bestFit="1" customWidth="1"/>
    <col min="86" max="86" width="8.83203125" style="48" customWidth="1"/>
    <col min="87" max="87" width="21.33203125" style="48" customWidth="1"/>
    <col min="88" max="88" width="5" style="48" bestFit="1" customWidth="1"/>
    <col min="89" max="89" width="4.1640625" style="48" bestFit="1" customWidth="1"/>
    <col min="90" max="90" width="8.6640625" style="48" customWidth="1"/>
    <col min="91" max="91" width="13.6640625" style="48" customWidth="1"/>
    <col min="92" max="92" width="5" style="48" bestFit="1" customWidth="1"/>
    <col min="93" max="93" width="4.1640625" style="48" bestFit="1" customWidth="1"/>
    <col min="94" max="16384" width="9.1640625" style="48"/>
  </cols>
  <sheetData>
    <row r="1" spans="1:93">
      <c r="C1" s="231" t="s">
        <v>817</v>
      </c>
      <c r="D1" s="231"/>
      <c r="E1" s="231"/>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c r="AI1" s="233"/>
      <c r="AJ1" s="233"/>
      <c r="AK1" s="233"/>
      <c r="AL1" s="233"/>
      <c r="AM1" s="233"/>
      <c r="AN1" s="233"/>
      <c r="AO1" s="233"/>
      <c r="AP1" s="233"/>
      <c r="AQ1" s="233"/>
      <c r="AR1" s="233"/>
      <c r="AS1" s="233"/>
      <c r="AT1" s="233"/>
      <c r="AU1" s="233"/>
      <c r="AV1" s="233"/>
      <c r="AW1" s="233"/>
      <c r="AX1" s="233"/>
      <c r="AY1" s="233"/>
      <c r="AZ1" s="233"/>
      <c r="BA1" s="233"/>
      <c r="BB1" s="233"/>
      <c r="BC1" s="233"/>
      <c r="BD1" s="233"/>
      <c r="BE1" s="233"/>
      <c r="BF1" s="233"/>
      <c r="BG1" s="233"/>
      <c r="BH1" s="233"/>
      <c r="BI1" s="233"/>
      <c r="BJ1" s="233"/>
      <c r="BK1" s="233"/>
      <c r="BL1" s="233"/>
      <c r="BM1" s="233"/>
      <c r="BN1" s="233"/>
      <c r="BO1" s="233"/>
      <c r="BP1" s="233"/>
      <c r="BQ1" s="233"/>
      <c r="BR1" s="233"/>
      <c r="BS1" s="233"/>
      <c r="BT1" s="233"/>
      <c r="BU1" s="233"/>
      <c r="BV1" s="233"/>
      <c r="BW1" s="233"/>
      <c r="BX1" s="233"/>
      <c r="BY1" s="233"/>
      <c r="BZ1" s="233"/>
      <c r="CA1" s="233"/>
      <c r="CB1" s="233"/>
      <c r="CC1" s="233"/>
      <c r="CD1" s="233"/>
      <c r="CE1" s="233"/>
      <c r="CF1" s="233"/>
      <c r="CG1" s="233"/>
      <c r="CH1" s="233"/>
      <c r="CI1" s="233"/>
      <c r="CJ1" s="233"/>
      <c r="CK1" s="233"/>
      <c r="CL1" s="233"/>
      <c r="CM1" s="233"/>
      <c r="CN1" s="233"/>
      <c r="CO1" s="233"/>
    </row>
    <row r="2" spans="1:93" ht="31">
      <c r="C2" s="59" t="s">
        <v>818</v>
      </c>
      <c r="D2" s="59"/>
      <c r="E2" s="59"/>
    </row>
    <row r="3" spans="1:93" hidden="1">
      <c r="C3" s="49">
        <v>1</v>
      </c>
      <c r="D3" s="49"/>
      <c r="E3" s="49"/>
      <c r="F3" s="49">
        <v>2</v>
      </c>
      <c r="G3" s="49">
        <v>3</v>
      </c>
      <c r="H3" s="49">
        <v>4</v>
      </c>
      <c r="I3" s="49">
        <v>5</v>
      </c>
      <c r="J3" s="49">
        <v>6</v>
      </c>
      <c r="K3" s="49">
        <v>7</v>
      </c>
      <c r="L3" s="49">
        <v>8</v>
      </c>
      <c r="M3" s="49">
        <v>9</v>
      </c>
      <c r="N3" s="49">
        <v>10</v>
      </c>
      <c r="O3" s="49">
        <v>11</v>
      </c>
      <c r="P3" s="49">
        <v>12</v>
      </c>
      <c r="Q3" s="49">
        <v>13</v>
      </c>
      <c r="R3" s="49">
        <v>14</v>
      </c>
      <c r="S3" s="49">
        <v>15</v>
      </c>
      <c r="T3" s="49">
        <v>16</v>
      </c>
      <c r="U3" s="49">
        <v>17</v>
      </c>
      <c r="V3" s="49">
        <v>18</v>
      </c>
      <c r="W3" s="49">
        <v>19</v>
      </c>
      <c r="X3" s="49">
        <v>20</v>
      </c>
      <c r="Y3" s="49">
        <v>21</v>
      </c>
      <c r="Z3" s="49"/>
      <c r="AA3" s="49"/>
      <c r="AB3" s="49"/>
      <c r="AC3" s="49"/>
      <c r="AD3" s="49">
        <v>22</v>
      </c>
      <c r="AE3" s="49">
        <v>23</v>
      </c>
      <c r="AF3" s="49">
        <v>24</v>
      </c>
      <c r="AG3" s="49">
        <v>25</v>
      </c>
      <c r="AH3" s="49"/>
      <c r="AI3" s="49"/>
      <c r="AJ3" s="49"/>
      <c r="AK3" s="49"/>
      <c r="AL3" s="49">
        <v>26</v>
      </c>
      <c r="AM3" s="49">
        <v>27</v>
      </c>
      <c r="AN3" s="49">
        <v>28</v>
      </c>
      <c r="AO3" s="49">
        <v>29</v>
      </c>
      <c r="AP3" s="49">
        <v>30</v>
      </c>
      <c r="AQ3" s="49">
        <v>31</v>
      </c>
      <c r="AR3" s="49">
        <v>32</v>
      </c>
      <c r="AS3" s="49">
        <v>33</v>
      </c>
      <c r="AT3" s="49">
        <v>34</v>
      </c>
      <c r="AU3" s="49">
        <v>35</v>
      </c>
      <c r="AV3" s="49">
        <v>36</v>
      </c>
      <c r="AW3" s="49">
        <v>37</v>
      </c>
      <c r="AX3" s="49">
        <v>38</v>
      </c>
      <c r="AY3" s="49">
        <v>39</v>
      </c>
      <c r="AZ3" s="49">
        <v>40</v>
      </c>
      <c r="BA3" s="49">
        <v>41</v>
      </c>
      <c r="BB3" s="49">
        <v>42</v>
      </c>
      <c r="BC3" s="49">
        <v>43</v>
      </c>
      <c r="BD3" s="49">
        <v>44</v>
      </c>
      <c r="BE3" s="49">
        <v>45</v>
      </c>
      <c r="BF3" s="49">
        <v>46</v>
      </c>
      <c r="BG3" s="49">
        <v>47</v>
      </c>
      <c r="BH3" s="49">
        <v>48</v>
      </c>
      <c r="BI3" s="49">
        <v>49</v>
      </c>
      <c r="BJ3" s="49">
        <v>50</v>
      </c>
      <c r="BK3" s="49">
        <v>51</v>
      </c>
      <c r="BL3" s="49">
        <v>52</v>
      </c>
      <c r="BM3" s="49">
        <v>53</v>
      </c>
      <c r="BN3" s="49">
        <v>54</v>
      </c>
      <c r="BO3" s="49">
        <v>55</v>
      </c>
      <c r="BP3" s="49">
        <v>56</v>
      </c>
      <c r="BQ3" s="49">
        <v>57</v>
      </c>
      <c r="BR3" s="49">
        <v>58</v>
      </c>
      <c r="BS3" s="49">
        <v>59</v>
      </c>
      <c r="BT3" s="49">
        <v>60</v>
      </c>
      <c r="BU3" s="49">
        <v>61</v>
      </c>
      <c r="BV3" s="49">
        <v>62</v>
      </c>
      <c r="BW3" s="49">
        <v>63</v>
      </c>
      <c r="BX3" s="49">
        <v>64</v>
      </c>
      <c r="BY3" s="49">
        <v>65</v>
      </c>
      <c r="BZ3" s="49">
        <v>66</v>
      </c>
      <c r="CA3" s="49">
        <v>67</v>
      </c>
      <c r="CB3" s="49">
        <v>68</v>
      </c>
      <c r="CC3" s="49">
        <v>69</v>
      </c>
      <c r="CD3" s="49">
        <v>70</v>
      </c>
      <c r="CE3" s="49">
        <v>71</v>
      </c>
      <c r="CF3" s="49">
        <v>72</v>
      </c>
      <c r="CG3" s="49">
        <v>73</v>
      </c>
      <c r="CH3" s="49">
        <v>74</v>
      </c>
      <c r="CI3" s="49">
        <v>75</v>
      </c>
      <c r="CJ3" s="49">
        <v>76</v>
      </c>
      <c r="CK3" s="49">
        <v>77</v>
      </c>
      <c r="CL3" s="49">
        <v>78</v>
      </c>
      <c r="CM3" s="49">
        <v>79</v>
      </c>
      <c r="CN3" s="49">
        <v>80</v>
      </c>
      <c r="CO3" s="49">
        <v>81</v>
      </c>
    </row>
    <row r="4" spans="1:93" ht="16">
      <c r="A4" s="148" t="s">
        <v>1378</v>
      </c>
      <c r="B4" s="149" t="s">
        <v>1379</v>
      </c>
      <c r="C4" s="242"/>
      <c r="D4" s="243"/>
      <c r="E4" s="244" t="s">
        <v>1420</v>
      </c>
      <c r="F4" s="239" t="s">
        <v>1419</v>
      </c>
      <c r="G4" s="240"/>
      <c r="H4" s="240"/>
      <c r="I4" s="241"/>
      <c r="J4" s="187" t="s">
        <v>1393</v>
      </c>
      <c r="K4" s="188"/>
      <c r="L4" s="188"/>
      <c r="M4" s="188"/>
      <c r="N4" s="188"/>
      <c r="O4" s="188"/>
      <c r="P4" s="188"/>
      <c r="Q4" s="188"/>
      <c r="R4" s="188"/>
      <c r="S4" s="188"/>
      <c r="T4" s="188"/>
      <c r="U4" s="188"/>
      <c r="V4" s="188"/>
      <c r="W4" s="188"/>
      <c r="X4" s="188"/>
      <c r="Y4" s="188"/>
      <c r="Z4" s="188"/>
      <c r="AA4" s="188"/>
      <c r="AB4" s="188"/>
      <c r="AC4" s="188"/>
      <c r="AD4" s="188"/>
      <c r="AE4" s="188"/>
      <c r="AF4" s="188"/>
      <c r="AG4" s="188"/>
      <c r="AH4" s="188"/>
      <c r="AI4" s="188"/>
      <c r="AJ4" s="188"/>
      <c r="AK4" s="188"/>
      <c r="AL4" s="188"/>
      <c r="AM4" s="188"/>
      <c r="AN4" s="188"/>
      <c r="AO4" s="188"/>
      <c r="AP4" s="188"/>
      <c r="AQ4" s="188"/>
      <c r="AR4" s="188"/>
      <c r="AS4" s="189"/>
      <c r="AT4" s="185" t="s">
        <v>1392</v>
      </c>
      <c r="AU4" s="186"/>
      <c r="AV4" s="186"/>
      <c r="AW4" s="186"/>
      <c r="AX4" s="186"/>
      <c r="AY4" s="186"/>
      <c r="AZ4" s="186"/>
      <c r="BA4" s="186"/>
      <c r="BB4" s="186"/>
      <c r="BC4" s="186"/>
      <c r="BD4" s="186"/>
      <c r="BE4" s="186"/>
      <c r="BF4" s="186"/>
      <c r="BG4" s="186"/>
      <c r="BH4" s="186"/>
      <c r="BI4" s="186"/>
      <c r="BJ4" s="186"/>
      <c r="BK4" s="186"/>
      <c r="BL4" s="186"/>
      <c r="BM4" s="186"/>
      <c r="BN4" s="186"/>
      <c r="BO4" s="186"/>
      <c r="BP4" s="186"/>
      <c r="BQ4" s="186"/>
      <c r="BR4" s="186"/>
      <c r="BS4" s="186"/>
      <c r="BT4" s="186"/>
      <c r="BU4" s="186"/>
      <c r="BV4" s="186"/>
      <c r="BW4" s="186"/>
      <c r="BX4" s="186"/>
      <c r="BY4" s="186"/>
      <c r="BZ4" s="186"/>
      <c r="CA4" s="186"/>
      <c r="CB4" s="186"/>
      <c r="CC4" s="186"/>
      <c r="CD4" s="186"/>
      <c r="CE4" s="186"/>
      <c r="CF4" s="186"/>
      <c r="CG4" s="186"/>
      <c r="CH4" s="186"/>
      <c r="CI4" s="186"/>
      <c r="CJ4" s="186"/>
      <c r="CK4" s="186"/>
      <c r="CL4" s="186"/>
      <c r="CM4" s="186"/>
      <c r="CN4" s="186"/>
      <c r="CO4" s="186"/>
    </row>
    <row r="5" spans="1:93">
      <c r="A5" s="144"/>
      <c r="B5" s="145"/>
      <c r="C5" s="219" t="s">
        <v>0</v>
      </c>
      <c r="D5" s="64"/>
      <c r="E5" s="84" t="s">
        <v>810</v>
      </c>
      <c r="F5" s="85" t="s">
        <v>629</v>
      </c>
      <c r="G5" s="86"/>
      <c r="H5" s="86"/>
      <c r="I5" s="86"/>
      <c r="J5" s="81" t="s">
        <v>215</v>
      </c>
      <c r="K5" s="86"/>
      <c r="L5" s="86"/>
      <c r="M5" s="86"/>
      <c r="N5" s="81" t="s">
        <v>216</v>
      </c>
      <c r="O5" s="86"/>
      <c r="P5" s="86"/>
      <c r="Q5" s="86"/>
      <c r="R5" s="87" t="s">
        <v>638</v>
      </c>
      <c r="S5" s="86"/>
      <c r="T5" s="86"/>
      <c r="U5" s="86"/>
      <c r="V5" s="81" t="s">
        <v>639</v>
      </c>
      <c r="W5" s="86"/>
      <c r="X5" s="86"/>
      <c r="Y5" s="86"/>
      <c r="Z5" s="87" t="s">
        <v>1361</v>
      </c>
      <c r="AA5" s="85"/>
      <c r="AB5" s="85"/>
      <c r="AC5" s="137"/>
      <c r="AD5" s="81" t="s">
        <v>642</v>
      </c>
      <c r="AE5" s="86"/>
      <c r="AF5" s="86"/>
      <c r="AG5" s="86"/>
      <c r="AH5" s="87" t="s">
        <v>1373</v>
      </c>
      <c r="AI5" s="86"/>
      <c r="AJ5" s="86"/>
      <c r="AK5" s="86"/>
      <c r="AL5" s="81" t="s">
        <v>645</v>
      </c>
      <c r="AM5" s="86"/>
      <c r="AN5" s="86"/>
      <c r="AO5" s="86"/>
      <c r="AP5" s="81" t="s">
        <v>647</v>
      </c>
      <c r="AQ5" s="86"/>
      <c r="AR5" s="86"/>
      <c r="AS5" s="86"/>
      <c r="AT5" s="81" t="s">
        <v>784</v>
      </c>
      <c r="AU5" s="86"/>
      <c r="AV5" s="86"/>
      <c r="AW5" s="86"/>
      <c r="AX5" s="81" t="s">
        <v>705</v>
      </c>
      <c r="AY5" s="86"/>
      <c r="AZ5" s="86"/>
      <c r="BA5" s="86"/>
      <c r="BB5" s="81" t="s">
        <v>652</v>
      </c>
      <c r="BC5" s="86"/>
      <c r="BD5" s="86"/>
      <c r="BE5" s="86"/>
      <c r="BF5" s="87" t="s">
        <v>655</v>
      </c>
      <c r="BG5" s="86"/>
      <c r="BH5" s="86"/>
      <c r="BI5" s="86"/>
      <c r="BJ5" s="81" t="s">
        <v>656</v>
      </c>
      <c r="BK5" s="86"/>
      <c r="BL5" s="86"/>
      <c r="BM5" s="86"/>
      <c r="BN5" s="81" t="s">
        <v>659</v>
      </c>
      <c r="BO5" s="86"/>
      <c r="BP5" s="86"/>
      <c r="BQ5" s="86"/>
      <c r="BR5" s="87" t="s">
        <v>662</v>
      </c>
      <c r="BS5" s="86"/>
      <c r="BT5" s="86"/>
      <c r="BU5" s="86"/>
      <c r="BV5" s="81" t="s">
        <v>663</v>
      </c>
      <c r="BW5" s="86"/>
      <c r="BX5" s="86"/>
      <c r="BY5" s="86"/>
      <c r="BZ5" s="81" t="s">
        <v>666</v>
      </c>
      <c r="CA5" s="86"/>
      <c r="CB5" s="86"/>
      <c r="CC5" s="86"/>
      <c r="CD5" s="87" t="s">
        <v>667</v>
      </c>
      <c r="CE5" s="86"/>
      <c r="CF5" s="86"/>
      <c r="CG5" s="86"/>
      <c r="CH5" s="81" t="s">
        <v>668</v>
      </c>
      <c r="CI5" s="86"/>
      <c r="CJ5" s="86"/>
      <c r="CK5" s="86"/>
      <c r="CL5" s="81" t="s">
        <v>671</v>
      </c>
      <c r="CM5" s="86"/>
      <c r="CN5" s="86"/>
      <c r="CO5" s="85"/>
    </row>
    <row r="6" spans="1:93" s="76" customFormat="1" ht="30.75" customHeight="1">
      <c r="A6" s="146"/>
      <c r="B6" s="147"/>
      <c r="C6" s="135"/>
      <c r="D6" s="135"/>
      <c r="E6" s="88" t="s">
        <v>1418</v>
      </c>
      <c r="F6" s="89" t="s">
        <v>702</v>
      </c>
      <c r="G6" s="89" t="s">
        <v>674</v>
      </c>
      <c r="H6" s="89" t="s">
        <v>1</v>
      </c>
      <c r="I6" s="89" t="s">
        <v>214</v>
      </c>
      <c r="J6" s="89" t="s">
        <v>702</v>
      </c>
      <c r="K6" s="89" t="s">
        <v>1315</v>
      </c>
      <c r="L6" s="89" t="s">
        <v>1</v>
      </c>
      <c r="M6" s="89" t="s">
        <v>214</v>
      </c>
      <c r="N6" s="89" t="s">
        <v>702</v>
      </c>
      <c r="O6" s="89" t="s">
        <v>637</v>
      </c>
      <c r="P6" s="89" t="s">
        <v>1</v>
      </c>
      <c r="Q6" s="89" t="s">
        <v>214</v>
      </c>
      <c r="R6" s="89" t="s">
        <v>702</v>
      </c>
      <c r="S6" s="90" t="s">
        <v>674</v>
      </c>
      <c r="T6" s="89" t="s">
        <v>1</v>
      </c>
      <c r="U6" s="89" t="s">
        <v>214</v>
      </c>
      <c r="V6" s="89" t="s">
        <v>702</v>
      </c>
      <c r="W6" s="89" t="s">
        <v>1316</v>
      </c>
      <c r="X6" s="89" t="s">
        <v>1</v>
      </c>
      <c r="Y6" s="89" t="s">
        <v>214</v>
      </c>
      <c r="Z6" s="89" t="s">
        <v>702</v>
      </c>
      <c r="AA6" s="90" t="s">
        <v>674</v>
      </c>
      <c r="AB6" s="89" t="s">
        <v>1</v>
      </c>
      <c r="AC6" s="89" t="s">
        <v>214</v>
      </c>
      <c r="AD6" s="89" t="s">
        <v>702</v>
      </c>
      <c r="AE6" s="89" t="s">
        <v>1376</v>
      </c>
      <c r="AF6" s="89" t="s">
        <v>1</v>
      </c>
      <c r="AG6" s="89" t="s">
        <v>214</v>
      </c>
      <c r="AH6" s="89" t="s">
        <v>702</v>
      </c>
      <c r="AI6" s="90" t="s">
        <v>674</v>
      </c>
      <c r="AJ6" s="89" t="s">
        <v>1</v>
      </c>
      <c r="AK6" s="89" t="s">
        <v>214</v>
      </c>
      <c r="AL6" s="89" t="s">
        <v>702</v>
      </c>
      <c r="AM6" s="89" t="s">
        <v>631</v>
      </c>
      <c r="AN6" s="89" t="s">
        <v>1</v>
      </c>
      <c r="AO6" s="89" t="s">
        <v>214</v>
      </c>
      <c r="AP6" s="89" t="s">
        <v>702</v>
      </c>
      <c r="AQ6" s="89" t="s">
        <v>648</v>
      </c>
      <c r="AR6" s="89" t="s">
        <v>1</v>
      </c>
      <c r="AS6" s="89" t="s">
        <v>214</v>
      </c>
      <c r="AT6" s="89" t="s">
        <v>702</v>
      </c>
      <c r="AU6" s="89" t="s">
        <v>1365</v>
      </c>
      <c r="AV6" s="89" t="s">
        <v>1</v>
      </c>
      <c r="AW6" s="89" t="s">
        <v>214</v>
      </c>
      <c r="AX6" s="89" t="s">
        <v>702</v>
      </c>
      <c r="AY6" s="89" t="s">
        <v>1309</v>
      </c>
      <c r="AZ6" s="89" t="s">
        <v>1</v>
      </c>
      <c r="BA6" s="89" t="s">
        <v>214</v>
      </c>
      <c r="BB6" s="89" t="s">
        <v>702</v>
      </c>
      <c r="BC6" s="89" t="s">
        <v>1310</v>
      </c>
      <c r="BD6" s="89" t="s">
        <v>1</v>
      </c>
      <c r="BE6" s="89" t="s">
        <v>214</v>
      </c>
      <c r="BF6" s="89" t="s">
        <v>702</v>
      </c>
      <c r="BG6" s="89" t="s">
        <v>674</v>
      </c>
      <c r="BH6" s="89" t="s">
        <v>1</v>
      </c>
      <c r="BI6" s="89" t="s">
        <v>214</v>
      </c>
      <c r="BJ6" s="89" t="s">
        <v>702</v>
      </c>
      <c r="BK6" s="89" t="s">
        <v>657</v>
      </c>
      <c r="BL6" s="89" t="s">
        <v>1</v>
      </c>
      <c r="BM6" s="89" t="s">
        <v>214</v>
      </c>
      <c r="BN6" s="89" t="s">
        <v>702</v>
      </c>
      <c r="BO6" s="89" t="s">
        <v>660</v>
      </c>
      <c r="BP6" s="89" t="s">
        <v>1</v>
      </c>
      <c r="BQ6" s="89" t="s">
        <v>214</v>
      </c>
      <c r="BR6" s="89" t="s">
        <v>702</v>
      </c>
      <c r="BS6" s="89" t="s">
        <v>674</v>
      </c>
      <c r="BT6" s="89" t="s">
        <v>1</v>
      </c>
      <c r="BU6" s="89" t="s">
        <v>214</v>
      </c>
      <c r="BV6" s="89" t="s">
        <v>702</v>
      </c>
      <c r="BW6" s="89" t="s">
        <v>674</v>
      </c>
      <c r="BX6" s="89" t="s">
        <v>1</v>
      </c>
      <c r="BY6" s="89" t="s">
        <v>214</v>
      </c>
      <c r="BZ6" s="89" t="s">
        <v>702</v>
      </c>
      <c r="CA6" s="89" t="s">
        <v>1311</v>
      </c>
      <c r="CB6" s="89" t="s">
        <v>1</v>
      </c>
      <c r="CC6" s="89" t="s">
        <v>214</v>
      </c>
      <c r="CD6" s="89" t="s">
        <v>702</v>
      </c>
      <c r="CE6" s="89" t="s">
        <v>674</v>
      </c>
      <c r="CF6" s="89" t="s">
        <v>1</v>
      </c>
      <c r="CG6" s="89" t="s">
        <v>214</v>
      </c>
      <c r="CH6" s="89" t="s">
        <v>702</v>
      </c>
      <c r="CI6" s="89" t="s">
        <v>1312</v>
      </c>
      <c r="CJ6" s="89" t="s">
        <v>1</v>
      </c>
      <c r="CK6" s="89" t="s">
        <v>214</v>
      </c>
      <c r="CL6" s="89" t="s">
        <v>702</v>
      </c>
      <c r="CM6" s="89" t="s">
        <v>672</v>
      </c>
      <c r="CN6" s="89" t="s">
        <v>1</v>
      </c>
      <c r="CO6" s="89" t="s">
        <v>214</v>
      </c>
    </row>
    <row r="7" spans="1:93" ht="16">
      <c r="A7" s="45" t="s">
        <v>559</v>
      </c>
      <c r="B7" s="45" t="s">
        <v>558</v>
      </c>
      <c r="C7" s="46" t="s">
        <v>27</v>
      </c>
      <c r="D7" s="82">
        <f t="shared" ref="D7:D38" si="0">AVERAGE(J7,N7,V7,AD7,AL7,AP7,AT7,AX7,BB7,BJ7,BN7,BV7,BZ7,CH7,CL7,)</f>
        <v>8.9333333333333336</v>
      </c>
      <c r="E7" s="83">
        <f t="shared" ref="E7:E38" si="1">RANK(D7,D$7:D$206,1)</f>
        <v>1</v>
      </c>
      <c r="F7" s="131"/>
      <c r="G7" s="131"/>
      <c r="H7" s="131"/>
      <c r="I7" s="131"/>
      <c r="J7" s="17">
        <f t="shared" ref="J7:J38" si="2">RANK(K7,K$7:K$206,1)</f>
        <v>19</v>
      </c>
      <c r="K7" s="17">
        <f t="shared" ref="K7:K38" si="3">ROUND(VLOOKUP($C7&amp;", "&amp;J$5,Data,8,FALSE),0)</f>
        <v>52</v>
      </c>
      <c r="L7" s="17">
        <f t="shared" ref="L7:L38" si="4">VLOOKUP($C7&amp;", "&amp;J$5,Data,9,FALSE)</f>
        <v>2007</v>
      </c>
      <c r="M7" s="17" t="str">
        <f t="shared" ref="M7:M38" si="5">VLOOKUP($C7&amp;", "&amp;J$5,Data,10,FALSE)</f>
        <v>m</v>
      </c>
      <c r="N7" s="17">
        <f t="shared" ref="N7:N38" si="6">RANK(O7,O$7:O$206,1)</f>
        <v>4</v>
      </c>
      <c r="O7" s="17">
        <f t="shared" ref="O7:O38" si="7">ROUND(VLOOKUP($C7&amp;", "&amp;N$5,Data,8,FALSE),0)</f>
        <v>2</v>
      </c>
      <c r="P7" s="17">
        <f t="shared" ref="P7:P38" si="8">VLOOKUP($C7&amp;", "&amp;N$5,Data,9,FALSE)</f>
        <v>2010</v>
      </c>
      <c r="Q7" s="17" t="str">
        <f t="shared" ref="Q7:Q38" si="9">VLOOKUP($C7&amp;", "&amp;N$5,Data,10,FALSE)</f>
        <v>i</v>
      </c>
      <c r="R7" s="131"/>
      <c r="S7" s="132"/>
      <c r="T7" s="131"/>
      <c r="U7" s="131"/>
      <c r="V7" s="17">
        <f t="shared" ref="V7:V38" si="10">RANK(W7,W$7:W$206,1)</f>
        <v>1</v>
      </c>
      <c r="W7" s="17">
        <f t="shared" ref="W7:W38" si="11">ROUND(VLOOKUP($C7&amp;", "&amp;V$5,Data,8,FALSE),0)</f>
        <v>26</v>
      </c>
      <c r="X7" s="17">
        <f t="shared" ref="X7:X38" si="12">VLOOKUP($C7&amp;", "&amp;V$5,Data,9,FALSE)</f>
        <v>2010</v>
      </c>
      <c r="Y7" s="17" t="str">
        <f t="shared" ref="Y7:Y38" si="13">VLOOKUP($C7&amp;", "&amp;V$5,Data,10,FALSE)</f>
        <v>m</v>
      </c>
      <c r="Z7" s="17">
        <f t="shared" ref="Z7:Z38" si="14">RANK(AA7,AA$7:AA$206,1)</f>
        <v>42</v>
      </c>
      <c r="AA7" s="173">
        <f t="shared" ref="AA7:AA38" si="15">ROUND(VLOOKUP($C7&amp;", "&amp;Z$5,Data,8,FALSE),3)</f>
        <v>0.71799999999999997</v>
      </c>
      <c r="AB7" s="17">
        <f t="shared" ref="AB7:AB38" si="16">VLOOKUP($C7&amp;", "&amp;Z$5,Data,9,FALSE)</f>
        <v>2008</v>
      </c>
      <c r="AC7" s="17" t="str">
        <f t="shared" ref="AC7:AC38" si="17">VLOOKUP($C7&amp;", "&amp;Z$5,Data,10,FALSE)</f>
        <v>m</v>
      </c>
      <c r="AD7" s="17">
        <f t="shared" ref="AD7:AD38" si="18">RANK(AE7,AE$7:AE$206,1)</f>
        <v>4</v>
      </c>
      <c r="AE7" s="170">
        <f t="shared" ref="AE7:AE38" si="19">ROUND(VLOOKUP($C7&amp;", "&amp;AD$5,Data,8,FALSE),0)</f>
        <v>61</v>
      </c>
      <c r="AF7" s="17">
        <f t="shared" ref="AF7:AF38" si="20">VLOOKUP($C7&amp;", "&amp;AD$5,Data,9,FALSE)</f>
        <v>2011</v>
      </c>
      <c r="AG7" s="17" t="str">
        <f t="shared" ref="AG7:AG38" si="21">VLOOKUP($C7&amp;", "&amp;AD$5,Data,10,FALSE)</f>
        <v>i</v>
      </c>
      <c r="AH7" s="131"/>
      <c r="AI7" s="132"/>
      <c r="AJ7" s="131"/>
      <c r="AK7" s="131"/>
      <c r="AL7" s="17">
        <f t="shared" ref="AL7:AL38" si="22">RANK(AM7,AM$7:AM$206,0)</f>
        <v>13</v>
      </c>
      <c r="AM7" s="17">
        <f t="shared" ref="AM7:AM38" si="23">ROUND(VLOOKUP($C7&amp;", "&amp;AL$5,Data,8,FALSE),0)</f>
        <v>63</v>
      </c>
      <c r="AN7" s="17">
        <f t="shared" ref="AN7:AN38" si="24">VLOOKUP($C7&amp;", "&amp;AL$5,Data,9,FALSE)</f>
        <v>2010</v>
      </c>
      <c r="AO7" s="17" t="str">
        <f t="shared" ref="AO7:AO38" si="25">VLOOKUP($C7&amp;", "&amp;AL$5,Data,10,FALSE)</f>
        <v>i</v>
      </c>
      <c r="AP7" s="17">
        <f t="shared" ref="AP7:AP38" si="26">RANK(AQ7,AQ$7:AQ$206,0)</f>
        <v>16</v>
      </c>
      <c r="AQ7" s="172">
        <f t="shared" ref="AQ7:AQ38" si="27">ROUND(VLOOKUP($C7&amp;", "&amp;AP$5,Data,8,FALSE),1)</f>
        <v>10.6</v>
      </c>
      <c r="AR7" s="17">
        <f t="shared" ref="AR7:AR38" si="28">VLOOKUP($C7&amp;", "&amp;AP$5,Data,9,FALSE)</f>
        <v>2008</v>
      </c>
      <c r="AS7" s="17" t="str">
        <f t="shared" ref="AS7:AS38" si="29">VLOOKUP($C7&amp;", "&amp;AP$5,Data,10,FALSE)</f>
        <v>i</v>
      </c>
      <c r="AT7" s="17">
        <f t="shared" ref="AT7:AT38" si="30">RANK(AU7,AU$7:AU$206,1)</f>
        <v>1</v>
      </c>
      <c r="AU7" s="141">
        <f t="shared" ref="AU7:AU38" si="31">ROUND(VLOOKUP($C7&amp;", "&amp;AT$5,Data,8,FALSE),0)</f>
        <v>115</v>
      </c>
      <c r="AV7" s="17">
        <f t="shared" ref="AV7:AV38" si="32">VLOOKUP($C7&amp;", "&amp;AT$5,Data,9,FALSE)</f>
        <v>2010</v>
      </c>
      <c r="AW7" s="17" t="str">
        <f t="shared" ref="AW7:AW38" si="33">VLOOKUP($C7&amp;", "&amp;AT$5,Data,10,FALSE)</f>
        <v>m</v>
      </c>
      <c r="AX7" s="17">
        <f t="shared" ref="AX7:AX38" si="34">RANK(AY7,AY$7:AY$206,0)</f>
        <v>1</v>
      </c>
      <c r="AY7" s="170">
        <f t="shared" ref="AY7:AY38" si="35">ROUND(VLOOKUP($C7&amp;", "&amp;AX$5,Data,8,FALSE),0)</f>
        <v>190</v>
      </c>
      <c r="AZ7" s="17">
        <f t="shared" ref="AZ7:AZ38" si="36">VLOOKUP($C7&amp;", "&amp;AX$5,Data,9,FALSE)</f>
        <v>2013</v>
      </c>
      <c r="BA7" s="17" t="str">
        <f t="shared" ref="BA7:BA38" si="37">VLOOKUP($C7&amp;", "&amp;AX$5,Data,10,FALSE)</f>
        <v>i</v>
      </c>
      <c r="BB7" s="17">
        <f t="shared" ref="BB7:BB38" si="38">RANK(BC7,BC$7:BC$206,1)</f>
        <v>10</v>
      </c>
      <c r="BC7" s="170">
        <f t="shared" ref="BC7:BC38" si="39">ROUND(VLOOKUP($C7&amp;", "&amp;BB$5,Data,8,FALSE),0)</f>
        <v>38</v>
      </c>
      <c r="BD7" s="17">
        <f t="shared" ref="BD7:BD38" si="40">VLOOKUP($C7&amp;", "&amp;BB$5,Data,9,FALSE)</f>
        <v>2012</v>
      </c>
      <c r="BE7" s="17" t="str">
        <f t="shared" ref="BE7:BE38" si="41">VLOOKUP($C7&amp;", "&amp;BB$5,Data,10,FALSE)</f>
        <v>i</v>
      </c>
      <c r="BF7" s="131"/>
      <c r="BG7" s="131"/>
      <c r="BH7" s="131"/>
      <c r="BI7" s="131"/>
      <c r="BJ7" s="17">
        <f t="shared" ref="BJ7:BJ38" si="42">RANK(BK7,BK$7:BK$206,0)</f>
        <v>1</v>
      </c>
      <c r="BK7" s="172">
        <f t="shared" ref="BK7:BK38" si="43">ROUND(VLOOKUP($C7&amp;", "&amp;BJ$5,Data,8,FALSE),1)</f>
        <v>7</v>
      </c>
      <c r="BL7" s="17">
        <f t="shared" ref="BL7:BL38" si="44">VLOOKUP($C7&amp;", "&amp;BJ$5,Data,9,FALSE)</f>
        <v>2013</v>
      </c>
      <c r="BM7" s="17" t="str">
        <f t="shared" ref="BM7:BM38" si="45">VLOOKUP($C7&amp;", "&amp;BJ$5,Data,10,FALSE)</f>
        <v>m</v>
      </c>
      <c r="BN7" s="17">
        <f t="shared" ref="BN7:BN38" si="46">RANK(BO7,BO$7:BO$206,0)</f>
        <v>5</v>
      </c>
      <c r="BO7" s="172">
        <f t="shared" ref="BO7:BO38" si="47">ROUND(VLOOKUP($C7&amp;", "&amp;BN$5,Data,8,FALSE),2)</f>
        <v>73.59</v>
      </c>
      <c r="BP7" s="17">
        <f t="shared" ref="BP7:BP38" si="48">VLOOKUP($C7&amp;", "&amp;BN$5,Data,9,FALSE)</f>
        <v>2013</v>
      </c>
      <c r="BQ7" s="17" t="str">
        <f t="shared" ref="BQ7:BQ38" si="49">VLOOKUP($C7&amp;", "&amp;BN$5,Data,10,FALSE)</f>
        <v>m</v>
      </c>
      <c r="BR7" s="131"/>
      <c r="BS7" s="131"/>
      <c r="BT7" s="131"/>
      <c r="BU7" s="131"/>
      <c r="BV7" s="138"/>
      <c r="BW7" s="138"/>
      <c r="BX7" s="138"/>
      <c r="BY7" s="138"/>
      <c r="BZ7" s="17">
        <f t="shared" ref="BZ7:BZ38" si="50">RANK(CA7,CA$7:CA$206,0)</f>
        <v>10</v>
      </c>
      <c r="CA7" s="170">
        <f t="shared" ref="CA7:CA38" si="51">ROUND(VLOOKUP($C7&amp;", "&amp;BZ$5,Data,8,FALSE),0)</f>
        <v>208</v>
      </c>
      <c r="CB7" s="17">
        <f t="shared" ref="CB7:CB38" si="52">VLOOKUP($C7&amp;", "&amp;BZ$5,Data,9,FALSE)</f>
        <v>2013</v>
      </c>
      <c r="CC7" s="17" t="str">
        <f t="shared" ref="CC7:CC38" si="53">VLOOKUP($C7&amp;", "&amp;BZ$5,Data,10,FALSE)</f>
        <v>m</v>
      </c>
      <c r="CD7" s="131"/>
      <c r="CE7" s="131"/>
      <c r="CF7" s="131"/>
      <c r="CG7" s="131"/>
      <c r="CH7" s="17">
        <f t="shared" ref="CH7:CH38" si="54">RANK(CI7,CI$7:CI$206,1)</f>
        <v>1</v>
      </c>
      <c r="CI7" s="171">
        <f t="shared" ref="CI7:CI38" si="55">ROUND(VLOOKUP($C7&amp;", "&amp;CH$5,Data,8,FALSE),2)</f>
        <v>-2.27</v>
      </c>
      <c r="CJ7" s="17">
        <f t="shared" ref="CJ7:CJ38" si="56">VLOOKUP($C7&amp;", "&amp;CH$5,Data,9,FALSE)</f>
        <v>2013</v>
      </c>
      <c r="CK7" s="17" t="str">
        <f t="shared" ref="CK7:CK38" si="57">VLOOKUP($C7&amp;", "&amp;CH$5,Data,10,FALSE)</f>
        <v>m</v>
      </c>
      <c r="CL7" s="17">
        <f t="shared" ref="CL7:CL38" si="58">RANK(CM7,CM$7:CM$206,1)</f>
        <v>48</v>
      </c>
      <c r="CM7" s="170">
        <f t="shared" ref="CM7:CM38" si="59">ROUND(VLOOKUP($C7&amp;", "&amp;CL$5,Data,8,FALSE),0)</f>
        <v>27</v>
      </c>
      <c r="CN7" s="17">
        <f t="shared" ref="CN7:CN38" si="60">VLOOKUP($C7&amp;", "&amp;CL$5,Data,9,FALSE)</f>
        <v>2013</v>
      </c>
      <c r="CO7" s="17" t="str">
        <f t="shared" ref="CO7:CO38" si="61">VLOOKUP($C7&amp;", "&amp;CL$5,Data,10,FALSE)</f>
        <v>i</v>
      </c>
    </row>
    <row r="8" spans="1:93" ht="16">
      <c r="A8" s="45" t="s">
        <v>325</v>
      </c>
      <c r="B8" s="45" t="s">
        <v>324</v>
      </c>
      <c r="C8" s="136" t="s">
        <v>26</v>
      </c>
      <c r="D8" s="82">
        <f t="shared" si="0"/>
        <v>15.266666666666667</v>
      </c>
      <c r="E8" s="83">
        <f t="shared" si="1"/>
        <v>2</v>
      </c>
      <c r="F8" s="131"/>
      <c r="G8" s="131"/>
      <c r="H8" s="131"/>
      <c r="I8" s="131"/>
      <c r="J8" s="17">
        <f t="shared" si="2"/>
        <v>19</v>
      </c>
      <c r="K8" s="17">
        <f t="shared" si="3"/>
        <v>52</v>
      </c>
      <c r="L8" s="17">
        <f t="shared" si="4"/>
        <v>2007</v>
      </c>
      <c r="M8" s="17" t="str">
        <f t="shared" si="5"/>
        <v>m</v>
      </c>
      <c r="N8" s="17">
        <f t="shared" si="6"/>
        <v>12</v>
      </c>
      <c r="O8" s="17">
        <f t="shared" si="7"/>
        <v>3</v>
      </c>
      <c r="P8" s="17">
        <f t="shared" si="8"/>
        <v>2010</v>
      </c>
      <c r="Q8" s="17" t="str">
        <f t="shared" si="9"/>
        <v>m</v>
      </c>
      <c r="R8" s="131"/>
      <c r="S8" s="131"/>
      <c r="T8" s="131"/>
      <c r="U8" s="131"/>
      <c r="V8" s="17">
        <f t="shared" si="10"/>
        <v>9</v>
      </c>
      <c r="W8" s="17">
        <f t="shared" si="11"/>
        <v>35</v>
      </c>
      <c r="X8" s="17">
        <f t="shared" si="12"/>
        <v>2010</v>
      </c>
      <c r="Y8" s="17" t="str">
        <f t="shared" si="13"/>
        <v>m</v>
      </c>
      <c r="Z8" s="17">
        <f t="shared" si="14"/>
        <v>5</v>
      </c>
      <c r="AA8" s="173">
        <f t="shared" si="15"/>
        <v>0.53600000000000003</v>
      </c>
      <c r="AB8" s="17">
        <f t="shared" si="16"/>
        <v>2008</v>
      </c>
      <c r="AC8" s="17" t="str">
        <f t="shared" si="17"/>
        <v>m</v>
      </c>
      <c r="AD8" s="17">
        <f t="shared" si="18"/>
        <v>7</v>
      </c>
      <c r="AE8" s="170">
        <f t="shared" si="19"/>
        <v>105</v>
      </c>
      <c r="AF8" s="17">
        <f t="shared" si="20"/>
        <v>2011</v>
      </c>
      <c r="AG8" s="17" t="str">
        <f t="shared" si="21"/>
        <v>m</v>
      </c>
      <c r="AH8" s="131"/>
      <c r="AI8" s="131"/>
      <c r="AJ8" s="131"/>
      <c r="AK8" s="131"/>
      <c r="AL8" s="17">
        <f t="shared" si="22"/>
        <v>4</v>
      </c>
      <c r="AM8" s="17">
        <f t="shared" si="23"/>
        <v>71</v>
      </c>
      <c r="AN8" s="17">
        <f t="shared" si="24"/>
        <v>2006</v>
      </c>
      <c r="AO8" s="17" t="str">
        <f t="shared" si="25"/>
        <v>m</v>
      </c>
      <c r="AP8" s="17">
        <f t="shared" si="26"/>
        <v>16</v>
      </c>
      <c r="AQ8" s="172">
        <f t="shared" si="27"/>
        <v>10.6</v>
      </c>
      <c r="AR8" s="17">
        <f t="shared" si="28"/>
        <v>2008</v>
      </c>
      <c r="AS8" s="17" t="str">
        <f t="shared" si="29"/>
        <v>i</v>
      </c>
      <c r="AT8" s="17">
        <f t="shared" si="30"/>
        <v>3</v>
      </c>
      <c r="AU8" s="141">
        <f t="shared" si="31"/>
        <v>201</v>
      </c>
      <c r="AV8" s="17">
        <f t="shared" si="32"/>
        <v>2010</v>
      </c>
      <c r="AW8" s="17" t="str">
        <f t="shared" si="33"/>
        <v>m</v>
      </c>
      <c r="AX8" s="17">
        <f t="shared" si="34"/>
        <v>7</v>
      </c>
      <c r="AY8" s="170">
        <f t="shared" si="35"/>
        <v>183</v>
      </c>
      <c r="AZ8" s="17">
        <f t="shared" si="36"/>
        <v>2013</v>
      </c>
      <c r="BA8" s="17" t="str">
        <f t="shared" si="37"/>
        <v>m</v>
      </c>
      <c r="BB8" s="17">
        <f t="shared" si="38"/>
        <v>54</v>
      </c>
      <c r="BC8" s="170">
        <f t="shared" si="39"/>
        <v>47</v>
      </c>
      <c r="BD8" s="17">
        <f t="shared" si="40"/>
        <v>2012</v>
      </c>
      <c r="BE8" s="17" t="str">
        <f t="shared" si="41"/>
        <v>m</v>
      </c>
      <c r="BF8" s="131"/>
      <c r="BG8" s="131"/>
      <c r="BH8" s="131"/>
      <c r="BI8" s="131"/>
      <c r="BJ8" s="17">
        <f t="shared" si="42"/>
        <v>15</v>
      </c>
      <c r="BK8" s="172">
        <f t="shared" si="43"/>
        <v>6</v>
      </c>
      <c r="BL8" s="17">
        <f t="shared" si="44"/>
        <v>2013</v>
      </c>
      <c r="BM8" s="17" t="str">
        <f t="shared" si="45"/>
        <v>m</v>
      </c>
      <c r="BN8" s="17">
        <f t="shared" si="46"/>
        <v>38</v>
      </c>
      <c r="BO8" s="172">
        <f t="shared" si="47"/>
        <v>41.66</v>
      </c>
      <c r="BP8" s="17">
        <f t="shared" si="48"/>
        <v>2013</v>
      </c>
      <c r="BQ8" s="17" t="str">
        <f t="shared" si="49"/>
        <v>m</v>
      </c>
      <c r="BR8" s="131"/>
      <c r="BS8" s="131"/>
      <c r="BT8" s="131"/>
      <c r="BU8" s="131"/>
      <c r="BV8" s="138"/>
      <c r="BW8" s="138"/>
      <c r="BX8" s="138"/>
      <c r="BY8" s="138"/>
      <c r="BZ8" s="17">
        <f t="shared" si="50"/>
        <v>41</v>
      </c>
      <c r="CA8" s="170">
        <f t="shared" si="51"/>
        <v>169</v>
      </c>
      <c r="CB8" s="17">
        <f t="shared" si="52"/>
        <v>2013</v>
      </c>
      <c r="CC8" s="17" t="str">
        <f t="shared" si="53"/>
        <v>m</v>
      </c>
      <c r="CD8" s="131"/>
      <c r="CE8" s="131"/>
      <c r="CF8" s="131"/>
      <c r="CG8" s="131"/>
      <c r="CH8" s="17">
        <f t="shared" si="54"/>
        <v>2</v>
      </c>
      <c r="CI8" s="171">
        <f t="shared" si="55"/>
        <v>-1.63</v>
      </c>
      <c r="CJ8" s="17">
        <f t="shared" si="56"/>
        <v>2013</v>
      </c>
      <c r="CK8" s="17" t="str">
        <f t="shared" si="57"/>
        <v>m</v>
      </c>
      <c r="CL8" s="17">
        <f t="shared" si="58"/>
        <v>2</v>
      </c>
      <c r="CM8" s="170">
        <f t="shared" si="59"/>
        <v>16</v>
      </c>
      <c r="CN8" s="17">
        <f t="shared" si="60"/>
        <v>2013</v>
      </c>
      <c r="CO8" s="17" t="str">
        <f t="shared" si="61"/>
        <v>m</v>
      </c>
    </row>
    <row r="9" spans="1:93" ht="16">
      <c r="A9" s="45" t="s">
        <v>343</v>
      </c>
      <c r="B9" s="45" t="s">
        <v>342</v>
      </c>
      <c r="C9" s="117" t="s">
        <v>60</v>
      </c>
      <c r="D9" s="82">
        <f t="shared" si="0"/>
        <v>15.533333333333333</v>
      </c>
      <c r="E9" s="83">
        <f t="shared" si="1"/>
        <v>3</v>
      </c>
      <c r="F9" s="131"/>
      <c r="G9" s="131"/>
      <c r="H9" s="131"/>
      <c r="I9" s="131"/>
      <c r="J9" s="17">
        <f t="shared" si="2"/>
        <v>52</v>
      </c>
      <c r="K9" s="17">
        <f t="shared" si="3"/>
        <v>63</v>
      </c>
      <c r="L9" s="17">
        <f t="shared" si="4"/>
        <v>2007</v>
      </c>
      <c r="M9" s="17" t="str">
        <f t="shared" si="5"/>
        <v>m</v>
      </c>
      <c r="N9" s="17">
        <f t="shared" si="6"/>
        <v>12</v>
      </c>
      <c r="O9" s="17">
        <f t="shared" si="7"/>
        <v>3</v>
      </c>
      <c r="P9" s="17">
        <f t="shared" si="8"/>
        <v>2010</v>
      </c>
      <c r="Q9" s="17" t="str">
        <f t="shared" si="9"/>
        <v>m</v>
      </c>
      <c r="R9" s="131"/>
      <c r="S9" s="131"/>
      <c r="T9" s="131"/>
      <c r="U9" s="131"/>
      <c r="V9" s="17">
        <f t="shared" si="10"/>
        <v>11</v>
      </c>
      <c r="W9" s="17">
        <f t="shared" si="11"/>
        <v>38</v>
      </c>
      <c r="X9" s="17">
        <f t="shared" si="12"/>
        <v>2010</v>
      </c>
      <c r="Y9" s="17" t="str">
        <f t="shared" si="13"/>
        <v>m</v>
      </c>
      <c r="Z9" s="17">
        <f t="shared" si="14"/>
        <v>9</v>
      </c>
      <c r="AA9" s="173">
        <f t="shared" si="15"/>
        <v>0.59199999999999997</v>
      </c>
      <c r="AB9" s="17">
        <f t="shared" si="16"/>
        <v>2008</v>
      </c>
      <c r="AC9" s="17" t="str">
        <f t="shared" si="17"/>
        <v>m</v>
      </c>
      <c r="AD9" s="17">
        <f t="shared" si="18"/>
        <v>2</v>
      </c>
      <c r="AE9" s="170">
        <f t="shared" si="19"/>
        <v>49</v>
      </c>
      <c r="AF9" s="17">
        <f t="shared" si="20"/>
        <v>2011</v>
      </c>
      <c r="AG9" s="17" t="str">
        <f t="shared" si="21"/>
        <v>m</v>
      </c>
      <c r="AH9" s="131"/>
      <c r="AI9" s="131"/>
      <c r="AJ9" s="131"/>
      <c r="AK9" s="131"/>
      <c r="AL9" s="17">
        <f t="shared" si="22"/>
        <v>5</v>
      </c>
      <c r="AM9" s="17">
        <f t="shared" si="23"/>
        <v>69</v>
      </c>
      <c r="AN9" s="17">
        <f t="shared" si="24"/>
        <v>1993</v>
      </c>
      <c r="AO9" s="17" t="str">
        <f t="shared" si="25"/>
        <v>m</v>
      </c>
      <c r="AP9" s="17">
        <f t="shared" si="26"/>
        <v>16</v>
      </c>
      <c r="AQ9" s="172">
        <f t="shared" si="27"/>
        <v>10.6</v>
      </c>
      <c r="AR9" s="17">
        <f t="shared" si="28"/>
        <v>2008</v>
      </c>
      <c r="AS9" s="17" t="str">
        <f t="shared" si="29"/>
        <v>i</v>
      </c>
      <c r="AT9" s="17">
        <f t="shared" si="30"/>
        <v>12</v>
      </c>
      <c r="AU9" s="141">
        <f t="shared" si="31"/>
        <v>429</v>
      </c>
      <c r="AV9" s="17">
        <f t="shared" si="32"/>
        <v>2010</v>
      </c>
      <c r="AW9" s="17" t="str">
        <f t="shared" si="33"/>
        <v>m</v>
      </c>
      <c r="AX9" s="17">
        <f t="shared" si="34"/>
        <v>6</v>
      </c>
      <c r="AY9" s="170">
        <f t="shared" si="35"/>
        <v>184</v>
      </c>
      <c r="AZ9" s="17">
        <f t="shared" si="36"/>
        <v>2013</v>
      </c>
      <c r="BA9" s="17" t="str">
        <f t="shared" si="37"/>
        <v>m</v>
      </c>
      <c r="BB9" s="17">
        <f t="shared" si="38"/>
        <v>10</v>
      </c>
      <c r="BC9" s="170">
        <f t="shared" si="39"/>
        <v>38</v>
      </c>
      <c r="BD9" s="17">
        <f t="shared" si="40"/>
        <v>2012</v>
      </c>
      <c r="BE9" s="17" t="str">
        <f t="shared" si="41"/>
        <v>m</v>
      </c>
      <c r="BF9" s="131"/>
      <c r="BG9" s="131"/>
      <c r="BH9" s="131"/>
      <c r="BI9" s="131"/>
      <c r="BJ9" s="17">
        <f t="shared" si="42"/>
        <v>1</v>
      </c>
      <c r="BK9" s="172">
        <f t="shared" si="43"/>
        <v>7</v>
      </c>
      <c r="BL9" s="17">
        <f t="shared" si="44"/>
        <v>2013</v>
      </c>
      <c r="BM9" s="17" t="str">
        <f t="shared" si="45"/>
        <v>m</v>
      </c>
      <c r="BN9" s="17">
        <f t="shared" si="46"/>
        <v>1</v>
      </c>
      <c r="BO9" s="172">
        <f t="shared" si="47"/>
        <v>84.83</v>
      </c>
      <c r="BP9" s="17">
        <f t="shared" si="48"/>
        <v>2013</v>
      </c>
      <c r="BQ9" s="17" t="str">
        <f t="shared" si="49"/>
        <v>m</v>
      </c>
      <c r="BR9" s="131"/>
      <c r="BS9" s="131"/>
      <c r="BT9" s="131"/>
      <c r="BU9" s="131"/>
      <c r="BV9" s="138"/>
      <c r="BW9" s="138"/>
      <c r="BX9" s="138"/>
      <c r="BY9" s="138"/>
      <c r="BZ9" s="17">
        <f t="shared" si="50"/>
        <v>42</v>
      </c>
      <c r="CA9" s="170">
        <f t="shared" si="51"/>
        <v>168</v>
      </c>
      <c r="CB9" s="17">
        <f t="shared" si="52"/>
        <v>2013</v>
      </c>
      <c r="CC9" s="17" t="str">
        <f t="shared" si="53"/>
        <v>m</v>
      </c>
      <c r="CD9" s="131"/>
      <c r="CE9" s="131"/>
      <c r="CF9" s="131"/>
      <c r="CG9" s="131"/>
      <c r="CH9" s="17">
        <f t="shared" si="54"/>
        <v>7</v>
      </c>
      <c r="CI9" s="171">
        <f t="shared" si="55"/>
        <v>-1.43</v>
      </c>
      <c r="CJ9" s="17">
        <f t="shared" si="56"/>
        <v>2013</v>
      </c>
      <c r="CK9" s="17" t="str">
        <f t="shared" si="57"/>
        <v>m</v>
      </c>
      <c r="CL9" s="17">
        <f t="shared" si="58"/>
        <v>56</v>
      </c>
      <c r="CM9" s="170">
        <f t="shared" si="59"/>
        <v>28</v>
      </c>
      <c r="CN9" s="17">
        <f t="shared" si="60"/>
        <v>2013</v>
      </c>
      <c r="CO9" s="17" t="str">
        <f t="shared" si="61"/>
        <v>i</v>
      </c>
    </row>
    <row r="10" spans="1:93" ht="16">
      <c r="A10" s="45" t="s">
        <v>299</v>
      </c>
      <c r="B10" s="45" t="s">
        <v>298</v>
      </c>
      <c r="C10" s="117" t="s">
        <v>11</v>
      </c>
      <c r="D10" s="82">
        <f t="shared" si="0"/>
        <v>22.133333333333333</v>
      </c>
      <c r="E10" s="83">
        <f t="shared" si="1"/>
        <v>4</v>
      </c>
      <c r="F10" s="131"/>
      <c r="G10" s="131"/>
      <c r="H10" s="131"/>
      <c r="I10" s="131"/>
      <c r="J10" s="17">
        <f t="shared" si="2"/>
        <v>5</v>
      </c>
      <c r="K10" s="17">
        <f t="shared" si="3"/>
        <v>46</v>
      </c>
      <c r="L10" s="17">
        <f t="shared" si="4"/>
        <v>2007</v>
      </c>
      <c r="M10" s="17" t="str">
        <f t="shared" si="5"/>
        <v>m</v>
      </c>
      <c r="N10" s="17">
        <f t="shared" si="6"/>
        <v>4</v>
      </c>
      <c r="O10" s="17">
        <f t="shared" si="7"/>
        <v>2</v>
      </c>
      <c r="P10" s="17">
        <f t="shared" si="8"/>
        <v>2010</v>
      </c>
      <c r="Q10" s="17" t="str">
        <f t="shared" si="9"/>
        <v>m</v>
      </c>
      <c r="R10" s="131"/>
      <c r="S10" s="131"/>
      <c r="T10" s="131"/>
      <c r="U10" s="131"/>
      <c r="V10" s="17">
        <f t="shared" si="10"/>
        <v>4</v>
      </c>
      <c r="W10" s="17">
        <f t="shared" si="11"/>
        <v>32</v>
      </c>
      <c r="X10" s="17">
        <f t="shared" si="12"/>
        <v>2010</v>
      </c>
      <c r="Y10" s="17" t="str">
        <f t="shared" si="13"/>
        <v>m</v>
      </c>
      <c r="Z10" s="17">
        <f t="shared" si="14"/>
        <v>30</v>
      </c>
      <c r="AA10" s="173">
        <f t="shared" si="15"/>
        <v>0.67900000000000005</v>
      </c>
      <c r="AB10" s="17">
        <f t="shared" si="16"/>
        <v>2008</v>
      </c>
      <c r="AC10" s="17" t="str">
        <f t="shared" si="17"/>
        <v>m</v>
      </c>
      <c r="AD10" s="17">
        <f t="shared" si="18"/>
        <v>37</v>
      </c>
      <c r="AE10" s="170">
        <f t="shared" si="19"/>
        <v>303</v>
      </c>
      <c r="AF10" s="17">
        <f t="shared" si="20"/>
        <v>2011</v>
      </c>
      <c r="AG10" s="17" t="str">
        <f t="shared" si="21"/>
        <v>i</v>
      </c>
      <c r="AH10" s="131"/>
      <c r="AI10" s="131"/>
      <c r="AJ10" s="131"/>
      <c r="AK10" s="131"/>
      <c r="AL10" s="17">
        <f t="shared" si="22"/>
        <v>21</v>
      </c>
      <c r="AM10" s="17">
        <f t="shared" si="23"/>
        <v>55</v>
      </c>
      <c r="AN10" s="17">
        <f t="shared" si="24"/>
        <v>2003</v>
      </c>
      <c r="AO10" s="17" t="str">
        <f t="shared" si="25"/>
        <v>m</v>
      </c>
      <c r="AP10" s="17">
        <f t="shared" si="26"/>
        <v>38</v>
      </c>
      <c r="AQ10" s="172">
        <f t="shared" si="27"/>
        <v>10.5</v>
      </c>
      <c r="AR10" s="17">
        <f t="shared" si="28"/>
        <v>2008</v>
      </c>
      <c r="AS10" s="17" t="str">
        <f t="shared" si="29"/>
        <v>i</v>
      </c>
      <c r="AT10" s="17">
        <f t="shared" si="30"/>
        <v>29</v>
      </c>
      <c r="AU10" s="141">
        <f t="shared" si="31"/>
        <v>727</v>
      </c>
      <c r="AV10" s="17">
        <f t="shared" si="32"/>
        <v>2010</v>
      </c>
      <c r="AW10" s="17" t="str">
        <f t="shared" si="33"/>
        <v>m</v>
      </c>
      <c r="AX10" s="17">
        <f t="shared" si="34"/>
        <v>2</v>
      </c>
      <c r="AY10" s="170">
        <f t="shared" si="35"/>
        <v>189</v>
      </c>
      <c r="AZ10" s="17">
        <f t="shared" si="36"/>
        <v>2013</v>
      </c>
      <c r="BA10" s="17" t="str">
        <f t="shared" si="37"/>
        <v>m</v>
      </c>
      <c r="BB10" s="17">
        <f t="shared" si="38"/>
        <v>41</v>
      </c>
      <c r="BC10" s="170">
        <f t="shared" si="39"/>
        <v>45</v>
      </c>
      <c r="BD10" s="17">
        <f t="shared" si="40"/>
        <v>2012</v>
      </c>
      <c r="BE10" s="17" t="str">
        <f t="shared" si="41"/>
        <v>i</v>
      </c>
      <c r="BF10" s="131"/>
      <c r="BG10" s="131"/>
      <c r="BH10" s="131"/>
      <c r="BI10" s="131"/>
      <c r="BJ10" s="17">
        <f t="shared" si="42"/>
        <v>10</v>
      </c>
      <c r="BK10" s="172">
        <f t="shared" si="43"/>
        <v>6.5</v>
      </c>
      <c r="BL10" s="17">
        <f t="shared" si="44"/>
        <v>2013</v>
      </c>
      <c r="BM10" s="17" t="str">
        <f t="shared" si="45"/>
        <v>m</v>
      </c>
      <c r="BN10" s="17">
        <f t="shared" si="46"/>
        <v>58</v>
      </c>
      <c r="BO10" s="172">
        <f t="shared" si="47"/>
        <v>34.869999999999997</v>
      </c>
      <c r="BP10" s="17">
        <f t="shared" si="48"/>
        <v>2013</v>
      </c>
      <c r="BQ10" s="17" t="str">
        <f t="shared" si="49"/>
        <v>m</v>
      </c>
      <c r="BR10" s="131"/>
      <c r="BS10" s="131"/>
      <c r="BT10" s="131"/>
      <c r="BU10" s="131"/>
      <c r="BV10" s="138"/>
      <c r="BW10" s="138"/>
      <c r="BX10" s="138"/>
      <c r="BY10" s="138"/>
      <c r="BZ10" s="17">
        <f t="shared" si="50"/>
        <v>33</v>
      </c>
      <c r="CA10" s="170">
        <f t="shared" si="51"/>
        <v>179</v>
      </c>
      <c r="CB10" s="17">
        <f t="shared" si="52"/>
        <v>2013</v>
      </c>
      <c r="CC10" s="17" t="str">
        <f t="shared" si="53"/>
        <v>m</v>
      </c>
      <c r="CD10" s="131"/>
      <c r="CE10" s="131"/>
      <c r="CF10" s="131"/>
      <c r="CG10" s="131"/>
      <c r="CH10" s="17">
        <f t="shared" si="54"/>
        <v>15</v>
      </c>
      <c r="CI10" s="171">
        <f t="shared" si="55"/>
        <v>-1.28</v>
      </c>
      <c r="CJ10" s="17">
        <f t="shared" si="56"/>
        <v>2013</v>
      </c>
      <c r="CK10" s="17" t="str">
        <f t="shared" si="57"/>
        <v>m</v>
      </c>
      <c r="CL10" s="17">
        <f t="shared" si="58"/>
        <v>35</v>
      </c>
      <c r="CM10" s="170">
        <f t="shared" si="59"/>
        <v>25</v>
      </c>
      <c r="CN10" s="17">
        <f t="shared" si="60"/>
        <v>2013</v>
      </c>
      <c r="CO10" s="17" t="str">
        <f t="shared" si="61"/>
        <v>m</v>
      </c>
    </row>
    <row r="11" spans="1:93" ht="16">
      <c r="A11" s="45" t="s">
        <v>285</v>
      </c>
      <c r="B11" s="45" t="s">
        <v>284</v>
      </c>
      <c r="C11" s="117" t="s">
        <v>19</v>
      </c>
      <c r="D11" s="82">
        <f t="shared" si="0"/>
        <v>24.2</v>
      </c>
      <c r="E11" s="83">
        <f t="shared" si="1"/>
        <v>5</v>
      </c>
      <c r="F11" s="131"/>
      <c r="G11" s="131"/>
      <c r="H11" s="131"/>
      <c r="I11" s="131"/>
      <c r="J11" s="17">
        <f t="shared" si="2"/>
        <v>12</v>
      </c>
      <c r="K11" s="17">
        <f t="shared" si="3"/>
        <v>49</v>
      </c>
      <c r="L11" s="17">
        <f t="shared" si="4"/>
        <v>2007</v>
      </c>
      <c r="M11" s="17" t="str">
        <f t="shared" si="5"/>
        <v>m</v>
      </c>
      <c r="N11" s="17">
        <f t="shared" si="6"/>
        <v>12</v>
      </c>
      <c r="O11" s="17">
        <f t="shared" si="7"/>
        <v>3</v>
      </c>
      <c r="P11" s="17">
        <f t="shared" si="8"/>
        <v>2010</v>
      </c>
      <c r="Q11" s="17" t="str">
        <f t="shared" si="9"/>
        <v>m</v>
      </c>
      <c r="R11" s="131"/>
      <c r="S11" s="131"/>
      <c r="T11" s="131"/>
      <c r="U11" s="131"/>
      <c r="V11" s="17">
        <f t="shared" si="10"/>
        <v>38</v>
      </c>
      <c r="W11" s="17">
        <f t="shared" si="11"/>
        <v>59</v>
      </c>
      <c r="X11" s="17">
        <f t="shared" si="12"/>
        <v>2010</v>
      </c>
      <c r="Y11" s="17" t="str">
        <f t="shared" si="13"/>
        <v>m</v>
      </c>
      <c r="Z11" s="17">
        <f t="shared" si="14"/>
        <v>8</v>
      </c>
      <c r="AA11" s="173">
        <f t="shared" si="15"/>
        <v>0.58699999999999997</v>
      </c>
      <c r="AB11" s="17">
        <f t="shared" si="16"/>
        <v>2008</v>
      </c>
      <c r="AC11" s="17" t="str">
        <f t="shared" si="17"/>
        <v>m</v>
      </c>
      <c r="AD11" s="17">
        <f t="shared" si="18"/>
        <v>5</v>
      </c>
      <c r="AE11" s="170">
        <f t="shared" si="19"/>
        <v>88</v>
      </c>
      <c r="AF11" s="17">
        <f t="shared" si="20"/>
        <v>2011</v>
      </c>
      <c r="AG11" s="17" t="str">
        <f t="shared" si="21"/>
        <v>i</v>
      </c>
      <c r="AH11" s="131"/>
      <c r="AI11" s="131"/>
      <c r="AJ11" s="131"/>
      <c r="AK11" s="131"/>
      <c r="AL11" s="17">
        <f t="shared" si="22"/>
        <v>8</v>
      </c>
      <c r="AM11" s="17">
        <f t="shared" si="23"/>
        <v>67</v>
      </c>
      <c r="AN11" s="17">
        <f t="shared" si="24"/>
        <v>2006</v>
      </c>
      <c r="AO11" s="17" t="str">
        <f t="shared" si="25"/>
        <v>m</v>
      </c>
      <c r="AP11" s="17">
        <f t="shared" si="26"/>
        <v>16</v>
      </c>
      <c r="AQ11" s="172">
        <f t="shared" si="27"/>
        <v>10.6</v>
      </c>
      <c r="AR11" s="17">
        <f t="shared" si="28"/>
        <v>2008</v>
      </c>
      <c r="AS11" s="17" t="str">
        <f t="shared" si="29"/>
        <v>i</v>
      </c>
      <c r="AT11" s="17">
        <f t="shared" si="30"/>
        <v>2</v>
      </c>
      <c r="AU11" s="141">
        <f t="shared" si="31"/>
        <v>177</v>
      </c>
      <c r="AV11" s="17">
        <f t="shared" si="32"/>
        <v>2010</v>
      </c>
      <c r="AW11" s="17" t="str">
        <f t="shared" si="33"/>
        <v>m</v>
      </c>
      <c r="AX11" s="17">
        <f t="shared" si="34"/>
        <v>51</v>
      </c>
      <c r="AY11" s="170">
        <f t="shared" si="35"/>
        <v>140</v>
      </c>
      <c r="AZ11" s="17">
        <f t="shared" si="36"/>
        <v>2013</v>
      </c>
      <c r="BA11" s="17" t="str">
        <f t="shared" si="37"/>
        <v>m</v>
      </c>
      <c r="BB11" s="17">
        <f t="shared" si="38"/>
        <v>14</v>
      </c>
      <c r="BC11" s="170">
        <f t="shared" si="39"/>
        <v>40</v>
      </c>
      <c r="BD11" s="17">
        <f t="shared" si="40"/>
        <v>2012</v>
      </c>
      <c r="BE11" s="17" t="str">
        <f t="shared" si="41"/>
        <v>i</v>
      </c>
      <c r="BF11" s="131"/>
      <c r="BG11" s="131"/>
      <c r="BH11" s="131"/>
      <c r="BI11" s="131"/>
      <c r="BJ11" s="17">
        <f t="shared" si="42"/>
        <v>47</v>
      </c>
      <c r="BK11" s="172">
        <f t="shared" si="43"/>
        <v>5</v>
      </c>
      <c r="BL11" s="17">
        <f t="shared" si="44"/>
        <v>2013</v>
      </c>
      <c r="BM11" s="17" t="str">
        <f t="shared" si="45"/>
        <v>m</v>
      </c>
      <c r="BN11" s="17">
        <f t="shared" si="46"/>
        <v>48</v>
      </c>
      <c r="BO11" s="172">
        <f t="shared" si="47"/>
        <v>38.020000000000003</v>
      </c>
      <c r="BP11" s="17">
        <f t="shared" si="48"/>
        <v>2013</v>
      </c>
      <c r="BQ11" s="17" t="str">
        <f t="shared" si="49"/>
        <v>m</v>
      </c>
      <c r="BR11" s="131"/>
      <c r="BS11" s="131"/>
      <c r="BT11" s="131"/>
      <c r="BU11" s="131"/>
      <c r="BV11" s="138"/>
      <c r="BW11" s="138"/>
      <c r="BX11" s="138"/>
      <c r="BY11" s="138"/>
      <c r="BZ11" s="17">
        <f t="shared" si="50"/>
        <v>34</v>
      </c>
      <c r="CA11" s="170">
        <f t="shared" si="51"/>
        <v>178</v>
      </c>
      <c r="CB11" s="17">
        <f t="shared" si="52"/>
        <v>2013</v>
      </c>
      <c r="CC11" s="17" t="str">
        <f t="shared" si="53"/>
        <v>m</v>
      </c>
      <c r="CD11" s="131"/>
      <c r="CE11" s="131"/>
      <c r="CF11" s="131"/>
      <c r="CG11" s="131"/>
      <c r="CH11" s="17">
        <f t="shared" si="54"/>
        <v>20</v>
      </c>
      <c r="CI11" s="171">
        <f t="shared" si="55"/>
        <v>-1.24</v>
      </c>
      <c r="CJ11" s="17">
        <f t="shared" si="56"/>
        <v>2013</v>
      </c>
      <c r="CK11" s="17" t="str">
        <f t="shared" si="57"/>
        <v>m</v>
      </c>
      <c r="CL11" s="17">
        <f t="shared" si="58"/>
        <v>56</v>
      </c>
      <c r="CM11" s="170">
        <f t="shared" si="59"/>
        <v>28</v>
      </c>
      <c r="CN11" s="17">
        <f t="shared" si="60"/>
        <v>2013</v>
      </c>
      <c r="CO11" s="17" t="str">
        <f t="shared" si="61"/>
        <v>i</v>
      </c>
    </row>
    <row r="12" spans="1:93" ht="16">
      <c r="A12" s="45" t="s">
        <v>377</v>
      </c>
      <c r="B12" s="45" t="s">
        <v>376</v>
      </c>
      <c r="C12" s="117" t="s">
        <v>14</v>
      </c>
      <c r="D12" s="82">
        <f t="shared" si="0"/>
        <v>26.333333333333332</v>
      </c>
      <c r="E12" s="83">
        <f t="shared" si="1"/>
        <v>6</v>
      </c>
      <c r="F12" s="131"/>
      <c r="G12" s="131"/>
      <c r="H12" s="131"/>
      <c r="I12" s="131"/>
      <c r="J12" s="17">
        <f t="shared" si="2"/>
        <v>7</v>
      </c>
      <c r="K12" s="17">
        <f t="shared" si="3"/>
        <v>48</v>
      </c>
      <c r="L12" s="17">
        <f t="shared" si="4"/>
        <v>2007</v>
      </c>
      <c r="M12" s="17" t="str">
        <f t="shared" si="5"/>
        <v>m</v>
      </c>
      <c r="N12" s="17">
        <f t="shared" si="6"/>
        <v>4</v>
      </c>
      <c r="O12" s="17">
        <f t="shared" si="7"/>
        <v>2</v>
      </c>
      <c r="P12" s="17">
        <f t="shared" si="8"/>
        <v>2010</v>
      </c>
      <c r="Q12" s="17" t="str">
        <f t="shared" si="9"/>
        <v>m</v>
      </c>
      <c r="R12" s="131"/>
      <c r="S12" s="131"/>
      <c r="T12" s="131"/>
      <c r="U12" s="131"/>
      <c r="V12" s="17">
        <f t="shared" si="10"/>
        <v>13</v>
      </c>
      <c r="W12" s="17">
        <f t="shared" si="11"/>
        <v>42</v>
      </c>
      <c r="X12" s="17">
        <f t="shared" si="12"/>
        <v>2010</v>
      </c>
      <c r="Y12" s="17" t="str">
        <f t="shared" si="13"/>
        <v>m</v>
      </c>
      <c r="Z12" s="17">
        <f t="shared" si="14"/>
        <v>15</v>
      </c>
      <c r="AA12" s="173">
        <f t="shared" si="15"/>
        <v>0.626</v>
      </c>
      <c r="AB12" s="17">
        <f t="shared" si="16"/>
        <v>2008</v>
      </c>
      <c r="AC12" s="17" t="str">
        <f t="shared" si="17"/>
        <v>m</v>
      </c>
      <c r="AD12" s="17">
        <f t="shared" si="18"/>
        <v>30</v>
      </c>
      <c r="AE12" s="170">
        <f t="shared" si="19"/>
        <v>233</v>
      </c>
      <c r="AF12" s="17">
        <f t="shared" si="20"/>
        <v>2011</v>
      </c>
      <c r="AG12" s="17" t="str">
        <f t="shared" si="21"/>
        <v>i</v>
      </c>
      <c r="AH12" s="131"/>
      <c r="AI12" s="131"/>
      <c r="AJ12" s="131"/>
      <c r="AK12" s="131"/>
      <c r="AL12" s="17">
        <f t="shared" si="22"/>
        <v>5</v>
      </c>
      <c r="AM12" s="17">
        <f t="shared" si="23"/>
        <v>69</v>
      </c>
      <c r="AN12" s="17">
        <f t="shared" si="24"/>
        <v>2010</v>
      </c>
      <c r="AO12" s="17" t="str">
        <f t="shared" si="25"/>
        <v>m</v>
      </c>
      <c r="AP12" s="17">
        <f t="shared" si="26"/>
        <v>38</v>
      </c>
      <c r="AQ12" s="172">
        <f t="shared" si="27"/>
        <v>10.5</v>
      </c>
      <c r="AR12" s="17">
        <f t="shared" si="28"/>
        <v>2008</v>
      </c>
      <c r="AS12" s="17" t="str">
        <f t="shared" si="29"/>
        <v>i</v>
      </c>
      <c r="AT12" s="17">
        <f t="shared" si="30"/>
        <v>22</v>
      </c>
      <c r="AU12" s="141">
        <f t="shared" si="31"/>
        <v>539</v>
      </c>
      <c r="AV12" s="17">
        <f t="shared" si="32"/>
        <v>2010</v>
      </c>
      <c r="AW12" s="17" t="str">
        <f t="shared" si="33"/>
        <v>m</v>
      </c>
      <c r="AX12" s="17">
        <f t="shared" si="34"/>
        <v>10</v>
      </c>
      <c r="AY12" s="170">
        <f t="shared" si="35"/>
        <v>180</v>
      </c>
      <c r="AZ12" s="17">
        <f t="shared" si="36"/>
        <v>2013</v>
      </c>
      <c r="BA12" s="17" t="str">
        <f t="shared" si="37"/>
        <v>m</v>
      </c>
      <c r="BB12" s="17">
        <f t="shared" si="38"/>
        <v>32</v>
      </c>
      <c r="BC12" s="170">
        <f t="shared" si="39"/>
        <v>44</v>
      </c>
      <c r="BD12" s="17">
        <f t="shared" si="40"/>
        <v>2012</v>
      </c>
      <c r="BE12" s="17" t="str">
        <f t="shared" si="41"/>
        <v>i</v>
      </c>
      <c r="BF12" s="131"/>
      <c r="BG12" s="131"/>
      <c r="BH12" s="131"/>
      <c r="BI12" s="131"/>
      <c r="BJ12" s="17">
        <f t="shared" si="42"/>
        <v>31</v>
      </c>
      <c r="BK12" s="172">
        <f t="shared" si="43"/>
        <v>5.5</v>
      </c>
      <c r="BL12" s="17">
        <f t="shared" si="44"/>
        <v>2013</v>
      </c>
      <c r="BM12" s="17" t="str">
        <f t="shared" si="45"/>
        <v>m</v>
      </c>
      <c r="BN12" s="17">
        <f t="shared" si="46"/>
        <v>94</v>
      </c>
      <c r="BO12" s="172">
        <f t="shared" si="47"/>
        <v>28.94</v>
      </c>
      <c r="BP12" s="17">
        <f t="shared" si="48"/>
        <v>2013</v>
      </c>
      <c r="BQ12" s="17" t="str">
        <f t="shared" si="49"/>
        <v>m</v>
      </c>
      <c r="BR12" s="131"/>
      <c r="BS12" s="131"/>
      <c r="BT12" s="131"/>
      <c r="BU12" s="131"/>
      <c r="BV12" s="138"/>
      <c r="BW12" s="138"/>
      <c r="BX12" s="138"/>
      <c r="BY12" s="138"/>
      <c r="BZ12" s="17">
        <f t="shared" si="50"/>
        <v>37</v>
      </c>
      <c r="CA12" s="170">
        <f t="shared" si="51"/>
        <v>174</v>
      </c>
      <c r="CB12" s="17">
        <f t="shared" si="52"/>
        <v>2013</v>
      </c>
      <c r="CC12" s="17" t="str">
        <f t="shared" si="53"/>
        <v>m</v>
      </c>
      <c r="CD12" s="131"/>
      <c r="CE12" s="131"/>
      <c r="CF12" s="131"/>
      <c r="CG12" s="131"/>
      <c r="CH12" s="17">
        <f t="shared" si="54"/>
        <v>16</v>
      </c>
      <c r="CI12" s="171">
        <f t="shared" si="55"/>
        <v>-1.26</v>
      </c>
      <c r="CJ12" s="17">
        <f t="shared" si="56"/>
        <v>2013</v>
      </c>
      <c r="CK12" s="17" t="str">
        <f t="shared" si="57"/>
        <v>m</v>
      </c>
      <c r="CL12" s="17">
        <f t="shared" si="58"/>
        <v>56</v>
      </c>
      <c r="CM12" s="170">
        <f t="shared" si="59"/>
        <v>28</v>
      </c>
      <c r="CN12" s="17">
        <f t="shared" si="60"/>
        <v>2013</v>
      </c>
      <c r="CO12" s="17" t="str">
        <f t="shared" si="61"/>
        <v>i</v>
      </c>
    </row>
    <row r="13" spans="1:93" ht="16">
      <c r="A13" s="45" t="s">
        <v>297</v>
      </c>
      <c r="B13" s="45" t="s">
        <v>296</v>
      </c>
      <c r="C13" s="117" t="s">
        <v>13</v>
      </c>
      <c r="D13" s="82">
        <f t="shared" si="0"/>
        <v>28.733333333333334</v>
      </c>
      <c r="E13" s="83">
        <f t="shared" si="1"/>
        <v>7</v>
      </c>
      <c r="F13" s="131"/>
      <c r="G13" s="131"/>
      <c r="H13" s="131"/>
      <c r="I13" s="131"/>
      <c r="J13" s="17">
        <f t="shared" si="2"/>
        <v>7</v>
      </c>
      <c r="K13" s="17">
        <f t="shared" si="3"/>
        <v>48</v>
      </c>
      <c r="L13" s="17">
        <f t="shared" si="4"/>
        <v>2007</v>
      </c>
      <c r="M13" s="17" t="str">
        <f t="shared" si="5"/>
        <v>m</v>
      </c>
      <c r="N13" s="17">
        <f t="shared" si="6"/>
        <v>23</v>
      </c>
      <c r="O13" s="17">
        <f t="shared" si="7"/>
        <v>4</v>
      </c>
      <c r="P13" s="17">
        <f t="shared" si="8"/>
        <v>2010</v>
      </c>
      <c r="Q13" s="17" t="str">
        <f t="shared" si="9"/>
        <v>m</v>
      </c>
      <c r="R13" s="131"/>
      <c r="S13" s="131"/>
      <c r="T13" s="131"/>
      <c r="U13" s="131"/>
      <c r="V13" s="17">
        <f t="shared" si="10"/>
        <v>28</v>
      </c>
      <c r="W13" s="17">
        <f t="shared" si="11"/>
        <v>51</v>
      </c>
      <c r="X13" s="17">
        <f t="shared" si="12"/>
        <v>2010</v>
      </c>
      <c r="Y13" s="17" t="str">
        <f t="shared" si="13"/>
        <v>m</v>
      </c>
      <c r="Z13" s="17">
        <f t="shared" si="14"/>
        <v>39</v>
      </c>
      <c r="AA13" s="173">
        <f t="shared" si="15"/>
        <v>0.7</v>
      </c>
      <c r="AB13" s="17">
        <f t="shared" si="16"/>
        <v>2008</v>
      </c>
      <c r="AC13" s="17" t="str">
        <f t="shared" si="17"/>
        <v>m</v>
      </c>
      <c r="AD13" s="17">
        <f t="shared" si="18"/>
        <v>23</v>
      </c>
      <c r="AE13" s="170">
        <f t="shared" si="19"/>
        <v>199</v>
      </c>
      <c r="AF13" s="17">
        <f t="shared" si="20"/>
        <v>2011</v>
      </c>
      <c r="AG13" s="17" t="str">
        <f t="shared" si="21"/>
        <v>i</v>
      </c>
      <c r="AH13" s="131"/>
      <c r="AI13" s="131"/>
      <c r="AJ13" s="131"/>
      <c r="AK13" s="131"/>
      <c r="AL13" s="17">
        <f t="shared" si="22"/>
        <v>16</v>
      </c>
      <c r="AM13" s="17">
        <f t="shared" si="23"/>
        <v>62</v>
      </c>
      <c r="AN13" s="17">
        <f t="shared" si="24"/>
        <v>2008</v>
      </c>
      <c r="AO13" s="17" t="str">
        <f t="shared" si="25"/>
        <v>m</v>
      </c>
      <c r="AP13" s="17">
        <f t="shared" si="26"/>
        <v>16</v>
      </c>
      <c r="AQ13" s="172">
        <f t="shared" si="27"/>
        <v>10.6</v>
      </c>
      <c r="AR13" s="17">
        <f t="shared" si="28"/>
        <v>2008</v>
      </c>
      <c r="AS13" s="17" t="str">
        <f t="shared" si="29"/>
        <v>i</v>
      </c>
      <c r="AT13" s="17">
        <f t="shared" si="30"/>
        <v>13</v>
      </c>
      <c r="AU13" s="141">
        <f t="shared" si="31"/>
        <v>451</v>
      </c>
      <c r="AV13" s="17">
        <f t="shared" si="32"/>
        <v>2010</v>
      </c>
      <c r="AW13" s="17" t="str">
        <f t="shared" si="33"/>
        <v>m</v>
      </c>
      <c r="AX13" s="17">
        <f t="shared" si="34"/>
        <v>3</v>
      </c>
      <c r="AY13" s="170">
        <f t="shared" si="35"/>
        <v>188</v>
      </c>
      <c r="AZ13" s="17">
        <f t="shared" si="36"/>
        <v>2013</v>
      </c>
      <c r="BA13" s="17" t="str">
        <f t="shared" si="37"/>
        <v>m</v>
      </c>
      <c r="BB13" s="17">
        <f t="shared" si="38"/>
        <v>21</v>
      </c>
      <c r="BC13" s="170">
        <f t="shared" si="39"/>
        <v>43</v>
      </c>
      <c r="BD13" s="17">
        <f t="shared" si="40"/>
        <v>2012</v>
      </c>
      <c r="BE13" s="17" t="str">
        <f t="shared" si="41"/>
        <v>i</v>
      </c>
      <c r="BF13" s="131"/>
      <c r="BG13" s="131"/>
      <c r="BH13" s="131"/>
      <c r="BI13" s="131"/>
      <c r="BJ13" s="17">
        <f t="shared" si="42"/>
        <v>47</v>
      </c>
      <c r="BK13" s="172">
        <f t="shared" si="43"/>
        <v>5</v>
      </c>
      <c r="BL13" s="17">
        <f t="shared" si="44"/>
        <v>2013</v>
      </c>
      <c r="BM13" s="17" t="str">
        <f t="shared" si="45"/>
        <v>m</v>
      </c>
      <c r="BN13" s="17">
        <f t="shared" si="46"/>
        <v>121</v>
      </c>
      <c r="BO13" s="172">
        <f t="shared" si="47"/>
        <v>26.61</v>
      </c>
      <c r="BP13" s="17">
        <f t="shared" si="48"/>
        <v>2013</v>
      </c>
      <c r="BQ13" s="17" t="str">
        <f t="shared" si="49"/>
        <v>m</v>
      </c>
      <c r="BR13" s="131"/>
      <c r="BS13" s="131"/>
      <c r="BT13" s="131"/>
      <c r="BU13" s="131"/>
      <c r="BV13" s="138"/>
      <c r="BW13" s="138"/>
      <c r="BX13" s="138"/>
      <c r="BY13" s="138"/>
      <c r="BZ13" s="17">
        <f t="shared" si="50"/>
        <v>44</v>
      </c>
      <c r="CA13" s="170">
        <f t="shared" si="51"/>
        <v>165</v>
      </c>
      <c r="CB13" s="17">
        <f t="shared" si="52"/>
        <v>2013</v>
      </c>
      <c r="CC13" s="17" t="str">
        <f t="shared" si="53"/>
        <v>m</v>
      </c>
      <c r="CD13" s="131"/>
      <c r="CE13" s="131"/>
      <c r="CF13" s="131"/>
      <c r="CG13" s="131"/>
      <c r="CH13" s="17">
        <f t="shared" si="54"/>
        <v>13</v>
      </c>
      <c r="CI13" s="171">
        <f t="shared" si="55"/>
        <v>-1.34</v>
      </c>
      <c r="CJ13" s="17">
        <f t="shared" si="56"/>
        <v>2013</v>
      </c>
      <c r="CK13" s="17" t="str">
        <f t="shared" si="57"/>
        <v>m</v>
      </c>
      <c r="CL13" s="17">
        <f t="shared" si="58"/>
        <v>56</v>
      </c>
      <c r="CM13" s="170">
        <f t="shared" si="59"/>
        <v>28</v>
      </c>
      <c r="CN13" s="17">
        <f t="shared" si="60"/>
        <v>2013</v>
      </c>
      <c r="CO13" s="17" t="str">
        <f t="shared" si="61"/>
        <v>i</v>
      </c>
    </row>
    <row r="14" spans="1:93" ht="16">
      <c r="A14" s="45" t="s">
        <v>375</v>
      </c>
      <c r="B14" s="45" t="s">
        <v>374</v>
      </c>
      <c r="C14" s="117" t="s">
        <v>30</v>
      </c>
      <c r="D14" s="82">
        <f t="shared" si="0"/>
        <v>29.866666666666667</v>
      </c>
      <c r="E14" s="83">
        <f t="shared" si="1"/>
        <v>8</v>
      </c>
      <c r="F14" s="131"/>
      <c r="G14" s="131"/>
      <c r="H14" s="131"/>
      <c r="I14" s="131"/>
      <c r="J14" s="17">
        <f t="shared" si="2"/>
        <v>25</v>
      </c>
      <c r="K14" s="17">
        <f t="shared" si="3"/>
        <v>54</v>
      </c>
      <c r="L14" s="17">
        <f t="shared" si="4"/>
        <v>2007</v>
      </c>
      <c r="M14" s="17" t="str">
        <f t="shared" si="5"/>
        <v>m</v>
      </c>
      <c r="N14" s="17">
        <f t="shared" si="6"/>
        <v>4</v>
      </c>
      <c r="O14" s="17">
        <f t="shared" si="7"/>
        <v>2</v>
      </c>
      <c r="P14" s="17">
        <f t="shared" si="8"/>
        <v>2010</v>
      </c>
      <c r="Q14" s="17" t="str">
        <f t="shared" si="9"/>
        <v>m</v>
      </c>
      <c r="R14" s="131"/>
      <c r="S14" s="131"/>
      <c r="T14" s="131"/>
      <c r="U14" s="131"/>
      <c r="V14" s="17">
        <f t="shared" si="10"/>
        <v>22</v>
      </c>
      <c r="W14" s="17">
        <f t="shared" si="11"/>
        <v>46</v>
      </c>
      <c r="X14" s="17">
        <f t="shared" si="12"/>
        <v>2010</v>
      </c>
      <c r="Y14" s="17" t="str">
        <f t="shared" si="13"/>
        <v>m</v>
      </c>
      <c r="Z14" s="17">
        <f t="shared" si="14"/>
        <v>54</v>
      </c>
      <c r="AA14" s="173">
        <f t="shared" si="15"/>
        <v>0.752</v>
      </c>
      <c r="AB14" s="17">
        <f t="shared" si="16"/>
        <v>2008</v>
      </c>
      <c r="AC14" s="17" t="str">
        <f t="shared" si="17"/>
        <v>m</v>
      </c>
      <c r="AD14" s="17">
        <f t="shared" si="18"/>
        <v>21</v>
      </c>
      <c r="AE14" s="170">
        <f t="shared" si="19"/>
        <v>190</v>
      </c>
      <c r="AF14" s="17">
        <f t="shared" si="20"/>
        <v>2011</v>
      </c>
      <c r="AG14" s="17" t="str">
        <f t="shared" si="21"/>
        <v>i</v>
      </c>
      <c r="AH14" s="131"/>
      <c r="AI14" s="131"/>
      <c r="AJ14" s="131"/>
      <c r="AK14" s="131"/>
      <c r="AL14" s="17">
        <f t="shared" si="22"/>
        <v>21</v>
      </c>
      <c r="AM14" s="17">
        <f t="shared" si="23"/>
        <v>55</v>
      </c>
      <c r="AN14" s="17">
        <f t="shared" si="24"/>
        <v>2012</v>
      </c>
      <c r="AO14" s="17" t="str">
        <f t="shared" si="25"/>
        <v>m</v>
      </c>
      <c r="AP14" s="17">
        <f t="shared" si="26"/>
        <v>16</v>
      </c>
      <c r="AQ14" s="172">
        <f t="shared" si="27"/>
        <v>10.6</v>
      </c>
      <c r="AR14" s="17">
        <f t="shared" si="28"/>
        <v>2008</v>
      </c>
      <c r="AS14" s="17" t="str">
        <f t="shared" si="29"/>
        <v>i</v>
      </c>
      <c r="AT14" s="17">
        <f t="shared" si="30"/>
        <v>11</v>
      </c>
      <c r="AU14" s="141">
        <f t="shared" si="31"/>
        <v>427</v>
      </c>
      <c r="AV14" s="17">
        <f t="shared" si="32"/>
        <v>2010</v>
      </c>
      <c r="AW14" s="17" t="str">
        <f t="shared" si="33"/>
        <v>m</v>
      </c>
      <c r="AX14" s="17">
        <f t="shared" si="34"/>
        <v>15</v>
      </c>
      <c r="AY14" s="170">
        <f t="shared" si="35"/>
        <v>175</v>
      </c>
      <c r="AZ14" s="17">
        <f t="shared" si="36"/>
        <v>2013</v>
      </c>
      <c r="BA14" s="17" t="str">
        <f t="shared" si="37"/>
        <v>m</v>
      </c>
      <c r="BB14" s="17">
        <f t="shared" si="38"/>
        <v>21</v>
      </c>
      <c r="BC14" s="170">
        <f t="shared" si="39"/>
        <v>43</v>
      </c>
      <c r="BD14" s="17">
        <f t="shared" si="40"/>
        <v>2012</v>
      </c>
      <c r="BE14" s="17" t="str">
        <f t="shared" si="41"/>
        <v>i</v>
      </c>
      <c r="BF14" s="131"/>
      <c r="BG14" s="131"/>
      <c r="BH14" s="131"/>
      <c r="BI14" s="131"/>
      <c r="BJ14" s="17">
        <f t="shared" si="42"/>
        <v>47</v>
      </c>
      <c r="BK14" s="172">
        <f t="shared" si="43"/>
        <v>5</v>
      </c>
      <c r="BL14" s="17">
        <f t="shared" si="44"/>
        <v>2013</v>
      </c>
      <c r="BM14" s="17" t="str">
        <f t="shared" si="45"/>
        <v>m</v>
      </c>
      <c r="BN14" s="17">
        <f t="shared" si="46"/>
        <v>100</v>
      </c>
      <c r="BO14" s="172">
        <f t="shared" si="47"/>
        <v>28.49</v>
      </c>
      <c r="BP14" s="17">
        <f t="shared" si="48"/>
        <v>2013</v>
      </c>
      <c r="BQ14" s="17" t="str">
        <f t="shared" si="49"/>
        <v>m</v>
      </c>
      <c r="BR14" s="131"/>
      <c r="BS14" s="131"/>
      <c r="BT14" s="131"/>
      <c r="BU14" s="131"/>
      <c r="BV14" s="138"/>
      <c r="BW14" s="138"/>
      <c r="BX14" s="138"/>
      <c r="BY14" s="138"/>
      <c r="BZ14" s="17">
        <f t="shared" si="50"/>
        <v>43</v>
      </c>
      <c r="CA14" s="170">
        <f t="shared" si="51"/>
        <v>167</v>
      </c>
      <c r="CB14" s="17">
        <f t="shared" si="52"/>
        <v>2013</v>
      </c>
      <c r="CC14" s="17" t="str">
        <f t="shared" si="53"/>
        <v>m</v>
      </c>
      <c r="CD14" s="131"/>
      <c r="CE14" s="131"/>
      <c r="CF14" s="131"/>
      <c r="CG14" s="131"/>
      <c r="CH14" s="17">
        <f t="shared" si="54"/>
        <v>21</v>
      </c>
      <c r="CI14" s="171">
        <f t="shared" si="55"/>
        <v>-1.2</v>
      </c>
      <c r="CJ14" s="17">
        <f t="shared" si="56"/>
        <v>2013</v>
      </c>
      <c r="CK14" s="17" t="str">
        <f t="shared" si="57"/>
        <v>m</v>
      </c>
      <c r="CL14" s="17">
        <f t="shared" si="58"/>
        <v>81</v>
      </c>
      <c r="CM14" s="170">
        <f t="shared" si="59"/>
        <v>29</v>
      </c>
      <c r="CN14" s="17">
        <f t="shared" si="60"/>
        <v>2013</v>
      </c>
      <c r="CO14" s="17" t="str">
        <f t="shared" si="61"/>
        <v>m</v>
      </c>
    </row>
    <row r="15" spans="1:93" ht="16">
      <c r="A15" s="45" t="s">
        <v>623</v>
      </c>
      <c r="B15" s="45" t="s">
        <v>622</v>
      </c>
      <c r="C15" s="117" t="s">
        <v>70</v>
      </c>
      <c r="D15" s="82">
        <f t="shared" si="0"/>
        <v>30.066666666666666</v>
      </c>
      <c r="E15" s="83">
        <f t="shared" si="1"/>
        <v>9</v>
      </c>
      <c r="F15" s="131"/>
      <c r="G15" s="131"/>
      <c r="H15" s="131"/>
      <c r="I15" s="131"/>
      <c r="J15" s="17">
        <f t="shared" si="2"/>
        <v>60</v>
      </c>
      <c r="K15" s="17">
        <f t="shared" si="3"/>
        <v>64</v>
      </c>
      <c r="L15" s="17">
        <f t="shared" si="4"/>
        <v>2007</v>
      </c>
      <c r="M15" s="17" t="str">
        <f t="shared" si="5"/>
        <v>m</v>
      </c>
      <c r="N15" s="17">
        <f t="shared" si="6"/>
        <v>4</v>
      </c>
      <c r="O15" s="17">
        <f t="shared" si="7"/>
        <v>2</v>
      </c>
      <c r="P15" s="17">
        <f t="shared" si="8"/>
        <v>2010</v>
      </c>
      <c r="Q15" s="17" t="str">
        <f t="shared" si="9"/>
        <v>m</v>
      </c>
      <c r="R15" s="131"/>
      <c r="S15" s="131"/>
      <c r="T15" s="131"/>
      <c r="U15" s="131"/>
      <c r="V15" s="17">
        <f t="shared" si="10"/>
        <v>32</v>
      </c>
      <c r="W15" s="17">
        <f t="shared" si="11"/>
        <v>54</v>
      </c>
      <c r="X15" s="17">
        <f t="shared" si="12"/>
        <v>2010</v>
      </c>
      <c r="Y15" s="17" t="str">
        <f t="shared" si="13"/>
        <v>m</v>
      </c>
      <c r="Z15" s="17">
        <f t="shared" si="14"/>
        <v>26</v>
      </c>
      <c r="AA15" s="173">
        <f t="shared" si="15"/>
        <v>0.66700000000000004</v>
      </c>
      <c r="AB15" s="17">
        <f t="shared" si="16"/>
        <v>2008</v>
      </c>
      <c r="AC15" s="17" t="str">
        <f t="shared" si="17"/>
        <v>m</v>
      </c>
      <c r="AD15" s="17">
        <f t="shared" si="18"/>
        <v>22</v>
      </c>
      <c r="AE15" s="170">
        <f t="shared" si="19"/>
        <v>193</v>
      </c>
      <c r="AF15" s="17">
        <f t="shared" si="20"/>
        <v>2011</v>
      </c>
      <c r="AG15" s="17" t="str">
        <f t="shared" si="21"/>
        <v>m</v>
      </c>
      <c r="AH15" s="131"/>
      <c r="AI15" s="131"/>
      <c r="AJ15" s="131"/>
      <c r="AK15" s="131"/>
      <c r="AL15" s="17">
        <f t="shared" si="22"/>
        <v>54</v>
      </c>
      <c r="AM15" s="17">
        <f t="shared" si="23"/>
        <v>35</v>
      </c>
      <c r="AN15" s="17">
        <f t="shared" si="24"/>
        <v>2005</v>
      </c>
      <c r="AO15" s="17" t="str">
        <f t="shared" si="25"/>
        <v>m</v>
      </c>
      <c r="AP15" s="17">
        <f t="shared" si="26"/>
        <v>38</v>
      </c>
      <c r="AQ15" s="172">
        <f t="shared" si="27"/>
        <v>10.5</v>
      </c>
      <c r="AR15" s="17">
        <f t="shared" si="28"/>
        <v>2008</v>
      </c>
      <c r="AS15" s="17" t="str">
        <f t="shared" si="29"/>
        <v>i</v>
      </c>
      <c r="AT15" s="17">
        <f t="shared" si="30"/>
        <v>56</v>
      </c>
      <c r="AU15" s="141">
        <f t="shared" si="31"/>
        <v>1437</v>
      </c>
      <c r="AV15" s="17">
        <f t="shared" si="32"/>
        <v>2010</v>
      </c>
      <c r="AW15" s="17" t="str">
        <f t="shared" si="33"/>
        <v>m</v>
      </c>
      <c r="AX15" s="17">
        <f t="shared" si="34"/>
        <v>58</v>
      </c>
      <c r="AY15" s="170">
        <f t="shared" si="35"/>
        <v>133</v>
      </c>
      <c r="AZ15" s="17">
        <f t="shared" si="36"/>
        <v>2013</v>
      </c>
      <c r="BA15" s="17" t="str">
        <f t="shared" si="37"/>
        <v>m</v>
      </c>
      <c r="BB15" s="17">
        <f t="shared" si="38"/>
        <v>5</v>
      </c>
      <c r="BC15" s="170">
        <f t="shared" si="39"/>
        <v>35</v>
      </c>
      <c r="BD15" s="17">
        <f t="shared" si="40"/>
        <v>2012</v>
      </c>
      <c r="BE15" s="17" t="str">
        <f t="shared" si="41"/>
        <v>m</v>
      </c>
      <c r="BF15" s="131"/>
      <c r="BG15" s="131"/>
      <c r="BH15" s="131"/>
      <c r="BI15" s="131"/>
      <c r="BJ15" s="17">
        <f t="shared" si="42"/>
        <v>15</v>
      </c>
      <c r="BK15" s="172">
        <f t="shared" si="43"/>
        <v>6</v>
      </c>
      <c r="BL15" s="17">
        <f t="shared" si="44"/>
        <v>2013</v>
      </c>
      <c r="BM15" s="17" t="str">
        <f t="shared" si="45"/>
        <v>m</v>
      </c>
      <c r="BN15" s="17">
        <f t="shared" si="46"/>
        <v>11</v>
      </c>
      <c r="BO15" s="172">
        <f t="shared" si="47"/>
        <v>69.22</v>
      </c>
      <c r="BP15" s="17">
        <f t="shared" si="48"/>
        <v>2013</v>
      </c>
      <c r="BQ15" s="17" t="str">
        <f t="shared" si="49"/>
        <v>m</v>
      </c>
      <c r="BR15" s="131"/>
      <c r="BS15" s="131"/>
      <c r="BT15" s="131"/>
      <c r="BU15" s="131"/>
      <c r="BV15" s="138"/>
      <c r="BW15" s="138"/>
      <c r="BX15" s="138"/>
      <c r="BY15" s="138"/>
      <c r="BZ15" s="17">
        <f t="shared" si="50"/>
        <v>81</v>
      </c>
      <c r="CA15" s="170">
        <f t="shared" si="51"/>
        <v>123</v>
      </c>
      <c r="CB15" s="17">
        <f t="shared" si="52"/>
        <v>2013</v>
      </c>
      <c r="CC15" s="17" t="str">
        <f t="shared" si="53"/>
        <v>m</v>
      </c>
      <c r="CD15" s="131"/>
      <c r="CE15" s="131"/>
      <c r="CF15" s="131"/>
      <c r="CG15" s="131"/>
      <c r="CH15" s="17">
        <f t="shared" si="54"/>
        <v>9</v>
      </c>
      <c r="CI15" s="171">
        <f t="shared" si="55"/>
        <v>-1.38</v>
      </c>
      <c r="CJ15" s="17">
        <f t="shared" si="56"/>
        <v>2013</v>
      </c>
      <c r="CK15" s="17" t="str">
        <f t="shared" si="57"/>
        <v>m</v>
      </c>
      <c r="CL15" s="17">
        <f t="shared" si="58"/>
        <v>6</v>
      </c>
      <c r="CM15" s="170">
        <f t="shared" si="59"/>
        <v>17</v>
      </c>
      <c r="CN15" s="17">
        <f t="shared" si="60"/>
        <v>2013</v>
      </c>
      <c r="CO15" s="17" t="str">
        <f t="shared" si="61"/>
        <v>m</v>
      </c>
    </row>
    <row r="16" spans="1:93" ht="16">
      <c r="A16" s="45" t="s">
        <v>427</v>
      </c>
      <c r="B16" s="45" t="s">
        <v>426</v>
      </c>
      <c r="C16" s="117" t="s">
        <v>36</v>
      </c>
      <c r="D16" s="82">
        <f t="shared" si="0"/>
        <v>31</v>
      </c>
      <c r="E16" s="83">
        <f t="shared" si="1"/>
        <v>10</v>
      </c>
      <c r="F16" s="131"/>
      <c r="G16" s="131"/>
      <c r="H16" s="131"/>
      <c r="I16" s="131"/>
      <c r="J16" s="17">
        <f t="shared" si="2"/>
        <v>29</v>
      </c>
      <c r="K16" s="17">
        <f t="shared" si="3"/>
        <v>56</v>
      </c>
      <c r="L16" s="17">
        <f t="shared" si="4"/>
        <v>2007</v>
      </c>
      <c r="M16" s="17" t="str">
        <f t="shared" si="5"/>
        <v>m</v>
      </c>
      <c r="N16" s="17">
        <f t="shared" si="6"/>
        <v>23</v>
      </c>
      <c r="O16" s="17">
        <f t="shared" si="7"/>
        <v>4</v>
      </c>
      <c r="P16" s="17">
        <f t="shared" si="8"/>
        <v>2010</v>
      </c>
      <c r="Q16" s="17" t="str">
        <f t="shared" si="9"/>
        <v>m</v>
      </c>
      <c r="R16" s="131"/>
      <c r="S16" s="131"/>
      <c r="T16" s="131"/>
      <c r="U16" s="131"/>
      <c r="V16" s="17">
        <f t="shared" si="10"/>
        <v>22</v>
      </c>
      <c r="W16" s="17">
        <f t="shared" si="11"/>
        <v>46</v>
      </c>
      <c r="X16" s="17">
        <f t="shared" si="12"/>
        <v>2010</v>
      </c>
      <c r="Y16" s="17" t="str">
        <f t="shared" si="13"/>
        <v>m</v>
      </c>
      <c r="Z16" s="17">
        <f t="shared" si="14"/>
        <v>3</v>
      </c>
      <c r="AA16" s="173">
        <f t="shared" si="15"/>
        <v>0.498</v>
      </c>
      <c r="AB16" s="17">
        <f t="shared" si="16"/>
        <v>2008</v>
      </c>
      <c r="AC16" s="17" t="str">
        <f t="shared" si="17"/>
        <v>m</v>
      </c>
      <c r="AD16" s="17">
        <f t="shared" si="18"/>
        <v>8</v>
      </c>
      <c r="AE16" s="170">
        <f t="shared" si="19"/>
        <v>106</v>
      </c>
      <c r="AF16" s="17">
        <f t="shared" si="20"/>
        <v>2011</v>
      </c>
      <c r="AG16" s="17" t="str">
        <f t="shared" si="21"/>
        <v>i</v>
      </c>
      <c r="AH16" s="131"/>
      <c r="AI16" s="131"/>
      <c r="AJ16" s="131"/>
      <c r="AK16" s="131"/>
      <c r="AL16" s="17">
        <f t="shared" si="22"/>
        <v>12</v>
      </c>
      <c r="AM16" s="17">
        <f t="shared" si="23"/>
        <v>64</v>
      </c>
      <c r="AN16" s="17">
        <f t="shared" si="24"/>
        <v>2007</v>
      </c>
      <c r="AO16" s="17" t="str">
        <f t="shared" si="25"/>
        <v>m</v>
      </c>
      <c r="AP16" s="17">
        <f t="shared" si="26"/>
        <v>16</v>
      </c>
      <c r="AQ16" s="172">
        <f t="shared" si="27"/>
        <v>10.6</v>
      </c>
      <c r="AR16" s="17">
        <f t="shared" si="28"/>
        <v>2008</v>
      </c>
      <c r="AS16" s="17" t="str">
        <f t="shared" si="29"/>
        <v>i</v>
      </c>
      <c r="AT16" s="17">
        <f t="shared" si="30"/>
        <v>4</v>
      </c>
      <c r="AU16" s="141">
        <f t="shared" si="31"/>
        <v>219</v>
      </c>
      <c r="AV16" s="17">
        <f t="shared" si="32"/>
        <v>2010</v>
      </c>
      <c r="AW16" s="17" t="str">
        <f t="shared" si="33"/>
        <v>m</v>
      </c>
      <c r="AX16" s="17">
        <f t="shared" si="34"/>
        <v>47</v>
      </c>
      <c r="AY16" s="170">
        <f t="shared" si="35"/>
        <v>144</v>
      </c>
      <c r="AZ16" s="17">
        <f t="shared" si="36"/>
        <v>2013</v>
      </c>
      <c r="BA16" s="17" t="str">
        <f t="shared" si="37"/>
        <v>m</v>
      </c>
      <c r="BB16" s="17">
        <f t="shared" si="38"/>
        <v>17</v>
      </c>
      <c r="BC16" s="170">
        <f t="shared" si="39"/>
        <v>41</v>
      </c>
      <c r="BD16" s="17">
        <f t="shared" si="40"/>
        <v>2012</v>
      </c>
      <c r="BE16" s="17" t="str">
        <f t="shared" si="41"/>
        <v>i</v>
      </c>
      <c r="BF16" s="131"/>
      <c r="BG16" s="131"/>
      <c r="BH16" s="131"/>
      <c r="BI16" s="131"/>
      <c r="BJ16" s="17">
        <f t="shared" si="42"/>
        <v>77</v>
      </c>
      <c r="BK16" s="172">
        <f t="shared" si="43"/>
        <v>3.5</v>
      </c>
      <c r="BL16" s="17">
        <f t="shared" si="44"/>
        <v>2013</v>
      </c>
      <c r="BM16" s="17" t="str">
        <f t="shared" si="45"/>
        <v>m</v>
      </c>
      <c r="BN16" s="17">
        <f t="shared" si="46"/>
        <v>90</v>
      </c>
      <c r="BO16" s="172">
        <f t="shared" si="47"/>
        <v>29.89</v>
      </c>
      <c r="BP16" s="17">
        <f t="shared" si="48"/>
        <v>2013</v>
      </c>
      <c r="BQ16" s="17" t="str">
        <f t="shared" si="49"/>
        <v>m</v>
      </c>
      <c r="BR16" s="131"/>
      <c r="BS16" s="131"/>
      <c r="BT16" s="131"/>
      <c r="BU16" s="131"/>
      <c r="BV16" s="138"/>
      <c r="BW16" s="138"/>
      <c r="BX16" s="138"/>
      <c r="BY16" s="138"/>
      <c r="BZ16" s="17">
        <f t="shared" si="50"/>
        <v>19</v>
      </c>
      <c r="CA16" s="170">
        <f t="shared" si="51"/>
        <v>194</v>
      </c>
      <c r="CB16" s="17">
        <f t="shared" si="52"/>
        <v>2013</v>
      </c>
      <c r="CC16" s="17" t="str">
        <f t="shared" si="53"/>
        <v>m</v>
      </c>
      <c r="CD16" s="131"/>
      <c r="CE16" s="131"/>
      <c r="CF16" s="131"/>
      <c r="CG16" s="131"/>
      <c r="CH16" s="17">
        <f t="shared" si="54"/>
        <v>45</v>
      </c>
      <c r="CI16" s="171">
        <f t="shared" si="55"/>
        <v>-0.76</v>
      </c>
      <c r="CJ16" s="17">
        <f t="shared" si="56"/>
        <v>2013</v>
      </c>
      <c r="CK16" s="17" t="str">
        <f t="shared" si="57"/>
        <v>m</v>
      </c>
      <c r="CL16" s="17">
        <f t="shared" si="58"/>
        <v>56</v>
      </c>
      <c r="CM16" s="170">
        <f t="shared" si="59"/>
        <v>28</v>
      </c>
      <c r="CN16" s="17">
        <f t="shared" si="60"/>
        <v>2013</v>
      </c>
      <c r="CO16" s="17" t="str">
        <f t="shared" si="61"/>
        <v>i</v>
      </c>
    </row>
    <row r="17" spans="1:93" ht="16">
      <c r="A17" s="45" t="s">
        <v>445</v>
      </c>
      <c r="B17" s="45" t="s">
        <v>444</v>
      </c>
      <c r="C17" s="117" t="s">
        <v>20</v>
      </c>
      <c r="D17" s="82">
        <f t="shared" si="0"/>
        <v>31.066666666666666</v>
      </c>
      <c r="E17" s="83">
        <f t="shared" si="1"/>
        <v>11</v>
      </c>
      <c r="F17" s="131"/>
      <c r="G17" s="131"/>
      <c r="H17" s="131"/>
      <c r="I17" s="131"/>
      <c r="J17" s="17">
        <f t="shared" si="2"/>
        <v>12</v>
      </c>
      <c r="K17" s="17">
        <f t="shared" si="3"/>
        <v>49</v>
      </c>
      <c r="L17" s="17">
        <f t="shared" si="4"/>
        <v>2007</v>
      </c>
      <c r="M17" s="17" t="str">
        <f t="shared" si="5"/>
        <v>m</v>
      </c>
      <c r="N17" s="17">
        <f t="shared" si="6"/>
        <v>4</v>
      </c>
      <c r="O17" s="17">
        <f t="shared" si="7"/>
        <v>2</v>
      </c>
      <c r="P17" s="17">
        <f t="shared" si="8"/>
        <v>2010</v>
      </c>
      <c r="Q17" s="17" t="str">
        <f t="shared" si="9"/>
        <v>m</v>
      </c>
      <c r="R17" s="131"/>
      <c r="S17" s="131"/>
      <c r="T17" s="131"/>
      <c r="U17" s="131"/>
      <c r="V17" s="17">
        <f t="shared" si="10"/>
        <v>15</v>
      </c>
      <c r="W17" s="17">
        <f t="shared" si="11"/>
        <v>43</v>
      </c>
      <c r="X17" s="17">
        <f t="shared" si="12"/>
        <v>2010</v>
      </c>
      <c r="Y17" s="17" t="str">
        <f t="shared" si="13"/>
        <v>m</v>
      </c>
      <c r="Z17" s="17">
        <f t="shared" si="14"/>
        <v>7</v>
      </c>
      <c r="AA17" s="173">
        <f t="shared" si="15"/>
        <v>0.55100000000000005</v>
      </c>
      <c r="AB17" s="17">
        <f t="shared" si="16"/>
        <v>2008</v>
      </c>
      <c r="AC17" s="17" t="str">
        <f t="shared" si="17"/>
        <v>m</v>
      </c>
      <c r="AD17" s="17">
        <f t="shared" si="18"/>
        <v>33</v>
      </c>
      <c r="AE17" s="170">
        <f t="shared" si="19"/>
        <v>255</v>
      </c>
      <c r="AF17" s="17">
        <f t="shared" si="20"/>
        <v>2011</v>
      </c>
      <c r="AG17" s="17" t="str">
        <f t="shared" si="21"/>
        <v>i</v>
      </c>
      <c r="AH17" s="131"/>
      <c r="AI17" s="131"/>
      <c r="AJ17" s="131"/>
      <c r="AK17" s="131"/>
      <c r="AL17" s="17">
        <f t="shared" si="22"/>
        <v>39</v>
      </c>
      <c r="AM17" s="17">
        <f t="shared" si="23"/>
        <v>44</v>
      </c>
      <c r="AN17" s="17">
        <f t="shared" si="24"/>
        <v>2010</v>
      </c>
      <c r="AO17" s="17" t="str">
        <f t="shared" si="25"/>
        <v>m</v>
      </c>
      <c r="AP17" s="17">
        <f t="shared" si="26"/>
        <v>38</v>
      </c>
      <c r="AQ17" s="172">
        <f t="shared" si="27"/>
        <v>10.5</v>
      </c>
      <c r="AR17" s="17">
        <f t="shared" si="28"/>
        <v>2008</v>
      </c>
      <c r="AS17" s="17" t="str">
        <f t="shared" si="29"/>
        <v>i</v>
      </c>
      <c r="AT17" s="17">
        <f t="shared" si="30"/>
        <v>25</v>
      </c>
      <c r="AU17" s="141">
        <f t="shared" si="31"/>
        <v>599</v>
      </c>
      <c r="AV17" s="17">
        <f t="shared" si="32"/>
        <v>2010</v>
      </c>
      <c r="AW17" s="17" t="str">
        <f t="shared" si="33"/>
        <v>m</v>
      </c>
      <c r="AX17" s="17">
        <f t="shared" si="34"/>
        <v>35</v>
      </c>
      <c r="AY17" s="170">
        <f t="shared" si="35"/>
        <v>155</v>
      </c>
      <c r="AZ17" s="17">
        <f t="shared" si="36"/>
        <v>2013</v>
      </c>
      <c r="BA17" s="17" t="str">
        <f t="shared" si="37"/>
        <v>m</v>
      </c>
      <c r="BB17" s="17">
        <f t="shared" si="38"/>
        <v>32</v>
      </c>
      <c r="BC17" s="170">
        <f t="shared" si="39"/>
        <v>44</v>
      </c>
      <c r="BD17" s="17">
        <f t="shared" si="40"/>
        <v>2012</v>
      </c>
      <c r="BE17" s="17" t="str">
        <f t="shared" si="41"/>
        <v>i</v>
      </c>
      <c r="BF17" s="131"/>
      <c r="BG17" s="131"/>
      <c r="BH17" s="131"/>
      <c r="BI17" s="131"/>
      <c r="BJ17" s="17">
        <f t="shared" si="42"/>
        <v>15</v>
      </c>
      <c r="BK17" s="172">
        <f t="shared" si="43"/>
        <v>6</v>
      </c>
      <c r="BL17" s="17">
        <f t="shared" si="44"/>
        <v>2013</v>
      </c>
      <c r="BM17" s="17" t="str">
        <f t="shared" si="45"/>
        <v>m</v>
      </c>
      <c r="BN17" s="17">
        <f t="shared" si="46"/>
        <v>88</v>
      </c>
      <c r="BO17" s="172">
        <f t="shared" si="47"/>
        <v>30.03</v>
      </c>
      <c r="BP17" s="17">
        <f t="shared" si="48"/>
        <v>2013</v>
      </c>
      <c r="BQ17" s="17" t="str">
        <f t="shared" si="49"/>
        <v>m</v>
      </c>
      <c r="BR17" s="131"/>
      <c r="BS17" s="131"/>
      <c r="BT17" s="131"/>
      <c r="BU17" s="131"/>
      <c r="BV17" s="138"/>
      <c r="BW17" s="138"/>
      <c r="BX17" s="138"/>
      <c r="BY17" s="138"/>
      <c r="BZ17" s="17">
        <f t="shared" si="50"/>
        <v>83</v>
      </c>
      <c r="CA17" s="170">
        <f t="shared" si="51"/>
        <v>121</v>
      </c>
      <c r="CB17" s="17">
        <f t="shared" si="52"/>
        <v>2013</v>
      </c>
      <c r="CC17" s="17" t="str">
        <f t="shared" si="53"/>
        <v>m</v>
      </c>
      <c r="CD17" s="131"/>
      <c r="CE17" s="131"/>
      <c r="CF17" s="131"/>
      <c r="CG17" s="131"/>
      <c r="CH17" s="17">
        <f t="shared" si="54"/>
        <v>36</v>
      </c>
      <c r="CI17" s="171">
        <f t="shared" si="55"/>
        <v>-0.9</v>
      </c>
      <c r="CJ17" s="17">
        <f t="shared" si="56"/>
        <v>2013</v>
      </c>
      <c r="CK17" s="17" t="str">
        <f t="shared" si="57"/>
        <v>m</v>
      </c>
      <c r="CL17" s="17">
        <f t="shared" si="58"/>
        <v>11</v>
      </c>
      <c r="CM17" s="170">
        <f t="shared" si="59"/>
        <v>19</v>
      </c>
      <c r="CN17" s="17">
        <f t="shared" si="60"/>
        <v>2013</v>
      </c>
      <c r="CO17" s="17" t="str">
        <f t="shared" si="61"/>
        <v>m</v>
      </c>
    </row>
    <row r="18" spans="1:93" ht="16">
      <c r="A18" s="45" t="s">
        <v>323</v>
      </c>
      <c r="B18" s="45" t="s">
        <v>322</v>
      </c>
      <c r="C18" s="117" t="s">
        <v>75</v>
      </c>
      <c r="D18" s="82">
        <f t="shared" si="0"/>
        <v>31.2</v>
      </c>
      <c r="E18" s="83">
        <f t="shared" si="1"/>
        <v>12</v>
      </c>
      <c r="F18" s="131"/>
      <c r="G18" s="131"/>
      <c r="H18" s="131"/>
      <c r="I18" s="131"/>
      <c r="J18" s="17">
        <f t="shared" si="2"/>
        <v>68</v>
      </c>
      <c r="K18" s="17">
        <f t="shared" si="3"/>
        <v>66</v>
      </c>
      <c r="L18" s="17">
        <f t="shared" si="4"/>
        <v>2007</v>
      </c>
      <c r="M18" s="17" t="str">
        <f t="shared" si="5"/>
        <v>m</v>
      </c>
      <c r="N18" s="17">
        <f t="shared" si="6"/>
        <v>23</v>
      </c>
      <c r="O18" s="17">
        <f t="shared" si="7"/>
        <v>4</v>
      </c>
      <c r="P18" s="17">
        <f t="shared" si="8"/>
        <v>2010</v>
      </c>
      <c r="Q18" s="17" t="str">
        <f t="shared" si="9"/>
        <v>i</v>
      </c>
      <c r="R18" s="131"/>
      <c r="S18" s="131"/>
      <c r="T18" s="131"/>
      <c r="U18" s="131"/>
      <c r="V18" s="17">
        <f t="shared" si="10"/>
        <v>35</v>
      </c>
      <c r="W18" s="17">
        <f t="shared" si="11"/>
        <v>56</v>
      </c>
      <c r="X18" s="17">
        <f t="shared" si="12"/>
        <v>2010</v>
      </c>
      <c r="Y18" s="17" t="str">
        <f t="shared" si="13"/>
        <v>i</v>
      </c>
      <c r="Z18" s="17">
        <f t="shared" si="14"/>
        <v>48</v>
      </c>
      <c r="AA18" s="173">
        <f t="shared" si="15"/>
        <v>0.74399999999999999</v>
      </c>
      <c r="AB18" s="17">
        <f t="shared" si="16"/>
        <v>2008</v>
      </c>
      <c r="AC18" s="17" t="str">
        <f t="shared" si="17"/>
        <v>m</v>
      </c>
      <c r="AD18" s="17">
        <f t="shared" si="18"/>
        <v>61</v>
      </c>
      <c r="AE18" s="170">
        <f t="shared" si="19"/>
        <v>739</v>
      </c>
      <c r="AF18" s="17">
        <f t="shared" si="20"/>
        <v>2011</v>
      </c>
      <c r="AG18" s="17" t="str">
        <f t="shared" si="21"/>
        <v>m</v>
      </c>
      <c r="AH18" s="131"/>
      <c r="AI18" s="131"/>
      <c r="AJ18" s="131"/>
      <c r="AK18" s="131"/>
      <c r="AL18" s="17">
        <f t="shared" si="22"/>
        <v>29</v>
      </c>
      <c r="AM18" s="17">
        <f t="shared" si="23"/>
        <v>48</v>
      </c>
      <c r="AN18" s="17">
        <f t="shared" si="24"/>
        <v>2010</v>
      </c>
      <c r="AO18" s="17" t="str">
        <f t="shared" si="25"/>
        <v>i</v>
      </c>
      <c r="AP18" s="17">
        <f t="shared" si="26"/>
        <v>16</v>
      </c>
      <c r="AQ18" s="172">
        <f t="shared" si="27"/>
        <v>10.6</v>
      </c>
      <c r="AR18" s="17">
        <f t="shared" si="28"/>
        <v>2008</v>
      </c>
      <c r="AS18" s="17" t="str">
        <f t="shared" si="29"/>
        <v>i</v>
      </c>
      <c r="AT18" s="17">
        <f t="shared" si="30"/>
        <v>15</v>
      </c>
      <c r="AU18" s="141">
        <f t="shared" si="31"/>
        <v>504</v>
      </c>
      <c r="AV18" s="17">
        <f t="shared" si="32"/>
        <v>2010</v>
      </c>
      <c r="AW18" s="17" t="str">
        <f t="shared" si="33"/>
        <v>m</v>
      </c>
      <c r="AX18" s="17">
        <f t="shared" si="34"/>
        <v>38</v>
      </c>
      <c r="AY18" s="170">
        <f t="shared" si="35"/>
        <v>152</v>
      </c>
      <c r="AZ18" s="17">
        <f t="shared" si="36"/>
        <v>2013</v>
      </c>
      <c r="BA18" s="17" t="str">
        <f t="shared" si="37"/>
        <v>i</v>
      </c>
      <c r="BB18" s="17">
        <f t="shared" si="38"/>
        <v>32</v>
      </c>
      <c r="BC18" s="170">
        <f t="shared" si="39"/>
        <v>44</v>
      </c>
      <c r="BD18" s="17">
        <f t="shared" si="40"/>
        <v>2012</v>
      </c>
      <c r="BE18" s="17" t="str">
        <f t="shared" si="41"/>
        <v>i</v>
      </c>
      <c r="BF18" s="131"/>
      <c r="BG18" s="131"/>
      <c r="BH18" s="131"/>
      <c r="BI18" s="131"/>
      <c r="BJ18" s="17">
        <f t="shared" si="42"/>
        <v>1</v>
      </c>
      <c r="BK18" s="172">
        <f t="shared" si="43"/>
        <v>7</v>
      </c>
      <c r="BL18" s="17">
        <f t="shared" si="44"/>
        <v>2013</v>
      </c>
      <c r="BM18" s="17" t="str">
        <f t="shared" si="45"/>
        <v>m</v>
      </c>
      <c r="BN18" s="17">
        <f t="shared" si="46"/>
        <v>2</v>
      </c>
      <c r="BO18" s="172">
        <f t="shared" si="47"/>
        <v>83.9</v>
      </c>
      <c r="BP18" s="17">
        <f t="shared" si="48"/>
        <v>2013</v>
      </c>
      <c r="BQ18" s="17" t="str">
        <f t="shared" si="49"/>
        <v>m</v>
      </c>
      <c r="BR18" s="131"/>
      <c r="BS18" s="131"/>
      <c r="BT18" s="131"/>
      <c r="BU18" s="131"/>
      <c r="BV18" s="138"/>
      <c r="BW18" s="138"/>
      <c r="BX18" s="138"/>
      <c r="BY18" s="138"/>
      <c r="BZ18" s="17">
        <f t="shared" si="50"/>
        <v>86</v>
      </c>
      <c r="CA18" s="170">
        <f t="shared" si="51"/>
        <v>118</v>
      </c>
      <c r="CB18" s="17">
        <f t="shared" si="52"/>
        <v>2013</v>
      </c>
      <c r="CC18" s="17" t="str">
        <f t="shared" si="53"/>
        <v>m</v>
      </c>
      <c r="CD18" s="131"/>
      <c r="CE18" s="131"/>
      <c r="CF18" s="131"/>
      <c r="CG18" s="131"/>
      <c r="CH18" s="17">
        <f t="shared" si="54"/>
        <v>6</v>
      </c>
      <c r="CI18" s="171">
        <f t="shared" si="55"/>
        <v>-1.56</v>
      </c>
      <c r="CJ18" s="17">
        <f t="shared" si="56"/>
        <v>2013</v>
      </c>
      <c r="CK18" s="17" t="str">
        <f t="shared" si="57"/>
        <v>m</v>
      </c>
      <c r="CL18" s="17">
        <f t="shared" si="58"/>
        <v>56</v>
      </c>
      <c r="CM18" s="170">
        <f t="shared" si="59"/>
        <v>28</v>
      </c>
      <c r="CN18" s="17">
        <f t="shared" si="60"/>
        <v>2013</v>
      </c>
      <c r="CO18" s="17" t="str">
        <f t="shared" si="61"/>
        <v>i</v>
      </c>
    </row>
    <row r="19" spans="1:93" ht="16">
      <c r="A19" s="45" t="s">
        <v>223</v>
      </c>
      <c r="B19" s="45" t="s">
        <v>222</v>
      </c>
      <c r="C19" s="117" t="s">
        <v>209</v>
      </c>
      <c r="D19" s="82">
        <f t="shared" si="0"/>
        <v>31.6</v>
      </c>
      <c r="E19" s="83">
        <f t="shared" si="1"/>
        <v>13</v>
      </c>
      <c r="F19" s="131"/>
      <c r="G19" s="131"/>
      <c r="H19" s="131"/>
      <c r="I19" s="131"/>
      <c r="J19" s="17">
        <f t="shared" si="2"/>
        <v>2</v>
      </c>
      <c r="K19" s="17">
        <f t="shared" si="3"/>
        <v>42</v>
      </c>
      <c r="L19" s="17">
        <f t="shared" si="4"/>
        <v>2007</v>
      </c>
      <c r="M19" s="17" t="str">
        <f t="shared" si="5"/>
        <v>m</v>
      </c>
      <c r="N19" s="17">
        <f t="shared" si="6"/>
        <v>12</v>
      </c>
      <c r="O19" s="17">
        <f t="shared" si="7"/>
        <v>3</v>
      </c>
      <c r="P19" s="17">
        <f t="shared" si="8"/>
        <v>2010</v>
      </c>
      <c r="Q19" s="17" t="str">
        <f t="shared" si="9"/>
        <v>m</v>
      </c>
      <c r="R19" s="131"/>
      <c r="S19" s="131"/>
      <c r="T19" s="131"/>
      <c r="U19" s="131"/>
      <c r="V19" s="17">
        <f t="shared" si="10"/>
        <v>18</v>
      </c>
      <c r="W19" s="17">
        <f t="shared" si="11"/>
        <v>44</v>
      </c>
      <c r="X19" s="17">
        <f t="shared" si="12"/>
        <v>2010</v>
      </c>
      <c r="Y19" s="17" t="str">
        <f t="shared" si="13"/>
        <v>m</v>
      </c>
      <c r="Z19" s="17">
        <f t="shared" si="14"/>
        <v>34</v>
      </c>
      <c r="AA19" s="173">
        <f t="shared" si="15"/>
        <v>0.68600000000000005</v>
      </c>
      <c r="AB19" s="17">
        <f t="shared" si="16"/>
        <v>2008</v>
      </c>
      <c r="AC19" s="17" t="str">
        <f t="shared" si="17"/>
        <v>m</v>
      </c>
      <c r="AD19" s="17">
        <f t="shared" si="18"/>
        <v>25</v>
      </c>
      <c r="AE19" s="170">
        <f t="shared" si="19"/>
        <v>218</v>
      </c>
      <c r="AF19" s="17">
        <f t="shared" si="20"/>
        <v>2011</v>
      </c>
      <c r="AG19" s="17" t="str">
        <f t="shared" si="21"/>
        <v>i</v>
      </c>
      <c r="AH19" s="131"/>
      <c r="AI19" s="131"/>
      <c r="AJ19" s="131"/>
      <c r="AK19" s="131"/>
      <c r="AL19" s="17">
        <f t="shared" si="22"/>
        <v>52</v>
      </c>
      <c r="AM19" s="17">
        <f t="shared" si="23"/>
        <v>36</v>
      </c>
      <c r="AN19" s="17">
        <f t="shared" si="24"/>
        <v>2008</v>
      </c>
      <c r="AO19" s="17" t="str">
        <f t="shared" si="25"/>
        <v>m</v>
      </c>
      <c r="AP19" s="17">
        <f t="shared" si="26"/>
        <v>16</v>
      </c>
      <c r="AQ19" s="172">
        <f t="shared" si="27"/>
        <v>10.6</v>
      </c>
      <c r="AR19" s="17">
        <f t="shared" si="28"/>
        <v>2008</v>
      </c>
      <c r="AS19" s="17" t="str">
        <f t="shared" si="29"/>
        <v>i</v>
      </c>
      <c r="AT19" s="17">
        <f t="shared" si="30"/>
        <v>14</v>
      </c>
      <c r="AU19" s="141">
        <f t="shared" si="31"/>
        <v>499</v>
      </c>
      <c r="AV19" s="17">
        <f t="shared" si="32"/>
        <v>2010</v>
      </c>
      <c r="AW19" s="17" t="str">
        <f t="shared" si="33"/>
        <v>m</v>
      </c>
      <c r="AX19" s="17">
        <f t="shared" si="34"/>
        <v>26</v>
      </c>
      <c r="AY19" s="170">
        <f t="shared" si="35"/>
        <v>164</v>
      </c>
      <c r="AZ19" s="17">
        <f t="shared" si="36"/>
        <v>2013</v>
      </c>
      <c r="BA19" s="17" t="str">
        <f t="shared" si="37"/>
        <v>m</v>
      </c>
      <c r="BB19" s="17">
        <f t="shared" si="38"/>
        <v>32</v>
      </c>
      <c r="BC19" s="170">
        <f t="shared" si="39"/>
        <v>44</v>
      </c>
      <c r="BD19" s="17">
        <f t="shared" si="40"/>
        <v>2012</v>
      </c>
      <c r="BE19" s="17" t="str">
        <f t="shared" si="41"/>
        <v>i</v>
      </c>
      <c r="BF19" s="131"/>
      <c r="BG19" s="131"/>
      <c r="BH19" s="131"/>
      <c r="BI19" s="131"/>
      <c r="BJ19" s="17">
        <f t="shared" si="42"/>
        <v>15</v>
      </c>
      <c r="BK19" s="172">
        <f t="shared" si="43"/>
        <v>6</v>
      </c>
      <c r="BL19" s="17">
        <f t="shared" si="44"/>
        <v>2013</v>
      </c>
      <c r="BM19" s="17" t="str">
        <f t="shared" si="45"/>
        <v>m</v>
      </c>
      <c r="BN19" s="17">
        <f t="shared" si="46"/>
        <v>52</v>
      </c>
      <c r="BO19" s="172">
        <f t="shared" si="47"/>
        <v>37.36</v>
      </c>
      <c r="BP19" s="17">
        <f t="shared" si="48"/>
        <v>2013</v>
      </c>
      <c r="BQ19" s="17" t="str">
        <f t="shared" si="49"/>
        <v>m</v>
      </c>
      <c r="BR19" s="131"/>
      <c r="BS19" s="131"/>
      <c r="BT19" s="131"/>
      <c r="BU19" s="131"/>
      <c r="BV19" s="138"/>
      <c r="BW19" s="138"/>
      <c r="BX19" s="138"/>
      <c r="BY19" s="138"/>
      <c r="BZ19" s="17">
        <f t="shared" si="50"/>
        <v>49</v>
      </c>
      <c r="CA19" s="170">
        <f t="shared" si="51"/>
        <v>158</v>
      </c>
      <c r="CB19" s="17">
        <f t="shared" si="52"/>
        <v>2013</v>
      </c>
      <c r="CC19" s="17" t="str">
        <f t="shared" si="53"/>
        <v>m</v>
      </c>
      <c r="CD19" s="131"/>
      <c r="CE19" s="131"/>
      <c r="CF19" s="131"/>
      <c r="CG19" s="131"/>
      <c r="CH19" s="17">
        <f t="shared" si="54"/>
        <v>5</v>
      </c>
      <c r="CI19" s="171">
        <f t="shared" si="55"/>
        <v>-1.58</v>
      </c>
      <c r="CJ19" s="17">
        <f t="shared" si="56"/>
        <v>2013</v>
      </c>
      <c r="CK19" s="17" t="str">
        <f t="shared" si="57"/>
        <v>m</v>
      </c>
      <c r="CL19" s="17">
        <f t="shared" si="58"/>
        <v>156</v>
      </c>
      <c r="CM19" s="170">
        <f t="shared" si="59"/>
        <v>40</v>
      </c>
      <c r="CN19" s="17">
        <f t="shared" si="60"/>
        <v>2013</v>
      </c>
      <c r="CO19" s="17" t="str">
        <f t="shared" si="61"/>
        <v>m</v>
      </c>
    </row>
    <row r="20" spans="1:93" ht="16">
      <c r="A20" s="45" t="s">
        <v>487</v>
      </c>
      <c r="B20" s="45" t="s">
        <v>486</v>
      </c>
      <c r="C20" s="117" t="s">
        <v>24</v>
      </c>
      <c r="D20" s="82">
        <f t="shared" si="0"/>
        <v>31.866666666666667</v>
      </c>
      <c r="E20" s="83">
        <f t="shared" si="1"/>
        <v>14</v>
      </c>
      <c r="F20" s="131"/>
      <c r="G20" s="131"/>
      <c r="H20" s="131"/>
      <c r="I20" s="131"/>
      <c r="J20" s="17">
        <f t="shared" si="2"/>
        <v>18</v>
      </c>
      <c r="K20" s="17">
        <f t="shared" si="3"/>
        <v>51</v>
      </c>
      <c r="L20" s="17">
        <f t="shared" si="4"/>
        <v>2007</v>
      </c>
      <c r="M20" s="17" t="str">
        <f t="shared" si="5"/>
        <v>m</v>
      </c>
      <c r="N20" s="17">
        <f t="shared" si="6"/>
        <v>1</v>
      </c>
      <c r="O20" s="17">
        <f t="shared" si="7"/>
        <v>1</v>
      </c>
      <c r="P20" s="17">
        <f t="shared" si="8"/>
        <v>2010</v>
      </c>
      <c r="Q20" s="17" t="str">
        <f t="shared" si="9"/>
        <v>m</v>
      </c>
      <c r="R20" s="131"/>
      <c r="S20" s="131"/>
      <c r="T20" s="131"/>
      <c r="U20" s="131"/>
      <c r="V20" s="17">
        <f t="shared" si="10"/>
        <v>2</v>
      </c>
      <c r="W20" s="17">
        <f t="shared" si="11"/>
        <v>29</v>
      </c>
      <c r="X20" s="17">
        <f t="shared" si="12"/>
        <v>2010</v>
      </c>
      <c r="Y20" s="17" t="str">
        <f t="shared" si="13"/>
        <v>m</v>
      </c>
      <c r="Z20" s="17">
        <f t="shared" si="14"/>
        <v>36</v>
      </c>
      <c r="AA20" s="173">
        <f t="shared" si="15"/>
        <v>0.69499999999999995</v>
      </c>
      <c r="AB20" s="17">
        <f t="shared" si="16"/>
        <v>2008</v>
      </c>
      <c r="AC20" s="17" t="str">
        <f t="shared" si="17"/>
        <v>m</v>
      </c>
      <c r="AD20" s="17">
        <f t="shared" si="18"/>
        <v>15</v>
      </c>
      <c r="AE20" s="170">
        <f t="shared" si="19"/>
        <v>163</v>
      </c>
      <c r="AF20" s="17">
        <f t="shared" si="20"/>
        <v>2011</v>
      </c>
      <c r="AG20" s="17" t="str">
        <f t="shared" si="21"/>
        <v>i</v>
      </c>
      <c r="AH20" s="131"/>
      <c r="AI20" s="131"/>
      <c r="AJ20" s="131"/>
      <c r="AK20" s="131"/>
      <c r="AL20" s="17">
        <f t="shared" si="22"/>
        <v>18</v>
      </c>
      <c r="AM20" s="17">
        <f t="shared" si="23"/>
        <v>60</v>
      </c>
      <c r="AN20" s="17">
        <f t="shared" si="24"/>
        <v>2007</v>
      </c>
      <c r="AO20" s="17" t="str">
        <f t="shared" si="25"/>
        <v>m</v>
      </c>
      <c r="AP20" s="17">
        <f t="shared" si="26"/>
        <v>16</v>
      </c>
      <c r="AQ20" s="172">
        <f t="shared" si="27"/>
        <v>10.6</v>
      </c>
      <c r="AR20" s="17">
        <f t="shared" si="28"/>
        <v>2008</v>
      </c>
      <c r="AS20" s="17" t="str">
        <f t="shared" si="29"/>
        <v>i</v>
      </c>
      <c r="AT20" s="17">
        <f t="shared" si="30"/>
        <v>8</v>
      </c>
      <c r="AU20" s="141">
        <f t="shared" si="31"/>
        <v>358</v>
      </c>
      <c r="AV20" s="17">
        <f t="shared" si="32"/>
        <v>2010</v>
      </c>
      <c r="AW20" s="17" t="str">
        <f t="shared" si="33"/>
        <v>m</v>
      </c>
      <c r="AX20" s="17">
        <f t="shared" si="34"/>
        <v>14</v>
      </c>
      <c r="AY20" s="170">
        <f t="shared" si="35"/>
        <v>176</v>
      </c>
      <c r="AZ20" s="17">
        <f t="shared" si="36"/>
        <v>2013</v>
      </c>
      <c r="BA20" s="17" t="str">
        <f t="shared" si="37"/>
        <v>m</v>
      </c>
      <c r="BB20" s="17">
        <f t="shared" si="38"/>
        <v>21</v>
      </c>
      <c r="BC20" s="170">
        <f t="shared" si="39"/>
        <v>43</v>
      </c>
      <c r="BD20" s="17">
        <f t="shared" si="40"/>
        <v>2012</v>
      </c>
      <c r="BE20" s="17" t="str">
        <f t="shared" si="41"/>
        <v>i</v>
      </c>
      <c r="BF20" s="131"/>
      <c r="BG20" s="131"/>
      <c r="BH20" s="131"/>
      <c r="BI20" s="131"/>
      <c r="BJ20" s="17">
        <f t="shared" si="42"/>
        <v>77</v>
      </c>
      <c r="BK20" s="172">
        <f t="shared" si="43"/>
        <v>3.5</v>
      </c>
      <c r="BL20" s="17">
        <f t="shared" si="44"/>
        <v>2013</v>
      </c>
      <c r="BM20" s="17" t="str">
        <f t="shared" si="45"/>
        <v>m</v>
      </c>
      <c r="BN20" s="17">
        <f t="shared" si="46"/>
        <v>142</v>
      </c>
      <c r="BO20" s="172">
        <f t="shared" si="47"/>
        <v>23.08</v>
      </c>
      <c r="BP20" s="17">
        <f t="shared" si="48"/>
        <v>2013</v>
      </c>
      <c r="BQ20" s="17" t="str">
        <f t="shared" si="49"/>
        <v>m</v>
      </c>
      <c r="BR20" s="131"/>
      <c r="BS20" s="131"/>
      <c r="BT20" s="131"/>
      <c r="BU20" s="131"/>
      <c r="BV20" s="138"/>
      <c r="BW20" s="138"/>
      <c r="BX20" s="138"/>
      <c r="BY20" s="138"/>
      <c r="BZ20" s="17">
        <f t="shared" si="50"/>
        <v>67</v>
      </c>
      <c r="CA20" s="170">
        <f t="shared" si="51"/>
        <v>137</v>
      </c>
      <c r="CB20" s="17">
        <f t="shared" si="52"/>
        <v>2013</v>
      </c>
      <c r="CC20" s="17" t="str">
        <f t="shared" si="53"/>
        <v>m</v>
      </c>
      <c r="CD20" s="131"/>
      <c r="CE20" s="131"/>
      <c r="CF20" s="131"/>
      <c r="CG20" s="131"/>
      <c r="CH20" s="17">
        <f t="shared" si="54"/>
        <v>51</v>
      </c>
      <c r="CI20" s="171">
        <f t="shared" si="55"/>
        <v>-0.72</v>
      </c>
      <c r="CJ20" s="17">
        <f t="shared" si="56"/>
        <v>2013</v>
      </c>
      <c r="CK20" s="17" t="str">
        <f t="shared" si="57"/>
        <v>m</v>
      </c>
      <c r="CL20" s="17">
        <f t="shared" si="58"/>
        <v>28</v>
      </c>
      <c r="CM20" s="170">
        <f t="shared" si="59"/>
        <v>22</v>
      </c>
      <c r="CN20" s="17">
        <f t="shared" si="60"/>
        <v>2013</v>
      </c>
      <c r="CO20" s="17" t="str">
        <f t="shared" si="61"/>
        <v>m</v>
      </c>
    </row>
    <row r="21" spans="1:93" ht="16">
      <c r="A21" s="45" t="s">
        <v>437</v>
      </c>
      <c r="B21" s="45" t="s">
        <v>436</v>
      </c>
      <c r="C21" s="117" t="s">
        <v>47</v>
      </c>
      <c r="D21" s="82">
        <f t="shared" si="0"/>
        <v>33.06666666666667</v>
      </c>
      <c r="E21" s="83">
        <f t="shared" si="1"/>
        <v>15</v>
      </c>
      <c r="F21" s="131"/>
      <c r="G21" s="131"/>
      <c r="H21" s="131"/>
      <c r="I21" s="131"/>
      <c r="J21" s="17">
        <f t="shared" si="2"/>
        <v>40</v>
      </c>
      <c r="K21" s="17">
        <f t="shared" si="3"/>
        <v>59</v>
      </c>
      <c r="L21" s="17">
        <f t="shared" si="4"/>
        <v>2007</v>
      </c>
      <c r="M21" s="17" t="str">
        <f t="shared" si="5"/>
        <v>m</v>
      </c>
      <c r="N21" s="17">
        <f t="shared" si="6"/>
        <v>39</v>
      </c>
      <c r="O21" s="17">
        <f t="shared" si="7"/>
        <v>5</v>
      </c>
      <c r="P21" s="17">
        <f t="shared" si="8"/>
        <v>2010</v>
      </c>
      <c r="Q21" s="17" t="str">
        <f t="shared" si="9"/>
        <v>m</v>
      </c>
      <c r="R21" s="131"/>
      <c r="S21" s="131"/>
      <c r="T21" s="131"/>
      <c r="U21" s="131"/>
      <c r="V21" s="17">
        <f t="shared" si="10"/>
        <v>3</v>
      </c>
      <c r="W21" s="17">
        <f t="shared" si="11"/>
        <v>31</v>
      </c>
      <c r="X21" s="17">
        <f t="shared" si="12"/>
        <v>2010</v>
      </c>
      <c r="Y21" s="17" t="str">
        <f t="shared" si="13"/>
        <v>m</v>
      </c>
      <c r="Z21" s="17">
        <f t="shared" si="14"/>
        <v>27</v>
      </c>
      <c r="AA21" s="173">
        <f t="shared" si="15"/>
        <v>0.67300000000000004</v>
      </c>
      <c r="AB21" s="17">
        <f t="shared" si="16"/>
        <v>2008</v>
      </c>
      <c r="AC21" s="17" t="str">
        <f t="shared" si="17"/>
        <v>m</v>
      </c>
      <c r="AD21" s="17">
        <f t="shared" si="18"/>
        <v>20</v>
      </c>
      <c r="AE21" s="170">
        <f t="shared" si="19"/>
        <v>188</v>
      </c>
      <c r="AF21" s="17">
        <f t="shared" si="20"/>
        <v>2011</v>
      </c>
      <c r="AG21" s="17" t="str">
        <f t="shared" si="21"/>
        <v>i</v>
      </c>
      <c r="AH21" s="131"/>
      <c r="AI21" s="131"/>
      <c r="AJ21" s="131"/>
      <c r="AK21" s="131"/>
      <c r="AL21" s="17">
        <f t="shared" si="22"/>
        <v>5</v>
      </c>
      <c r="AM21" s="17">
        <f t="shared" si="23"/>
        <v>69</v>
      </c>
      <c r="AN21" s="17">
        <f t="shared" si="24"/>
        <v>2005</v>
      </c>
      <c r="AO21" s="17" t="str">
        <f t="shared" si="25"/>
        <v>m</v>
      </c>
      <c r="AP21" s="17">
        <f t="shared" si="26"/>
        <v>16</v>
      </c>
      <c r="AQ21" s="172">
        <f t="shared" si="27"/>
        <v>10.6</v>
      </c>
      <c r="AR21" s="17">
        <f t="shared" si="28"/>
        <v>2008</v>
      </c>
      <c r="AS21" s="17" t="str">
        <f t="shared" si="29"/>
        <v>i</v>
      </c>
      <c r="AT21" s="17">
        <f t="shared" si="30"/>
        <v>10</v>
      </c>
      <c r="AU21" s="141">
        <f t="shared" si="31"/>
        <v>422</v>
      </c>
      <c r="AV21" s="17">
        <f t="shared" si="32"/>
        <v>2010</v>
      </c>
      <c r="AW21" s="17" t="str">
        <f t="shared" si="33"/>
        <v>m</v>
      </c>
      <c r="AX21" s="17">
        <f t="shared" si="34"/>
        <v>43</v>
      </c>
      <c r="AY21" s="170">
        <f t="shared" si="35"/>
        <v>148</v>
      </c>
      <c r="AZ21" s="17">
        <f t="shared" si="36"/>
        <v>2013</v>
      </c>
      <c r="BA21" s="17" t="str">
        <f t="shared" si="37"/>
        <v>m</v>
      </c>
      <c r="BB21" s="17">
        <f t="shared" si="38"/>
        <v>21</v>
      </c>
      <c r="BC21" s="170">
        <f t="shared" si="39"/>
        <v>43</v>
      </c>
      <c r="BD21" s="17">
        <f t="shared" si="40"/>
        <v>2012</v>
      </c>
      <c r="BE21" s="17" t="str">
        <f t="shared" si="41"/>
        <v>i</v>
      </c>
      <c r="BF21" s="131"/>
      <c r="BG21" s="131"/>
      <c r="BH21" s="131"/>
      <c r="BI21" s="131"/>
      <c r="BJ21" s="17">
        <f t="shared" si="42"/>
        <v>47</v>
      </c>
      <c r="BK21" s="172">
        <f t="shared" si="43"/>
        <v>5</v>
      </c>
      <c r="BL21" s="17">
        <f t="shared" si="44"/>
        <v>2013</v>
      </c>
      <c r="BM21" s="17" t="str">
        <f t="shared" si="45"/>
        <v>m</v>
      </c>
      <c r="BN21" s="17">
        <f t="shared" si="46"/>
        <v>98</v>
      </c>
      <c r="BO21" s="172">
        <f t="shared" si="47"/>
        <v>28.62</v>
      </c>
      <c r="BP21" s="17">
        <f t="shared" si="48"/>
        <v>2013</v>
      </c>
      <c r="BQ21" s="17" t="str">
        <f t="shared" si="49"/>
        <v>m</v>
      </c>
      <c r="BR21" s="131"/>
      <c r="BS21" s="131"/>
      <c r="BT21" s="131"/>
      <c r="BU21" s="131"/>
      <c r="BV21" s="138"/>
      <c r="BW21" s="138"/>
      <c r="BX21" s="138"/>
      <c r="BY21" s="138"/>
      <c r="BZ21" s="17">
        <f t="shared" si="50"/>
        <v>87</v>
      </c>
      <c r="CA21" s="170">
        <f t="shared" si="51"/>
        <v>117</v>
      </c>
      <c r="CB21" s="17">
        <f t="shared" si="52"/>
        <v>2013</v>
      </c>
      <c r="CC21" s="17" t="str">
        <f t="shared" si="53"/>
        <v>m</v>
      </c>
      <c r="CD21" s="131"/>
      <c r="CE21" s="131"/>
      <c r="CF21" s="131"/>
      <c r="CG21" s="131"/>
      <c r="CH21" s="17">
        <f t="shared" si="54"/>
        <v>45</v>
      </c>
      <c r="CI21" s="171">
        <f t="shared" si="55"/>
        <v>-0.76</v>
      </c>
      <c r="CJ21" s="17">
        <f t="shared" si="56"/>
        <v>2013</v>
      </c>
      <c r="CK21" s="17" t="str">
        <f t="shared" si="57"/>
        <v>m</v>
      </c>
      <c r="CL21" s="17">
        <f t="shared" si="58"/>
        <v>22</v>
      </c>
      <c r="CM21" s="170">
        <f t="shared" si="59"/>
        <v>21</v>
      </c>
      <c r="CN21" s="17">
        <f t="shared" si="60"/>
        <v>2013</v>
      </c>
      <c r="CO21" s="17" t="str">
        <f t="shared" si="61"/>
        <v>m</v>
      </c>
    </row>
    <row r="22" spans="1:93" ht="16">
      <c r="A22" s="45" t="s">
        <v>549</v>
      </c>
      <c r="B22" s="45" t="s">
        <v>548</v>
      </c>
      <c r="C22" s="117" t="s">
        <v>8</v>
      </c>
      <c r="D22" s="82">
        <f t="shared" si="0"/>
        <v>34</v>
      </c>
      <c r="E22" s="83">
        <f t="shared" si="1"/>
        <v>16</v>
      </c>
      <c r="F22" s="131"/>
      <c r="G22" s="131"/>
      <c r="H22" s="131"/>
      <c r="I22" s="131"/>
      <c r="J22" s="17">
        <f t="shared" si="2"/>
        <v>1</v>
      </c>
      <c r="K22" s="17">
        <f t="shared" si="3"/>
        <v>41</v>
      </c>
      <c r="L22" s="17">
        <f t="shared" si="4"/>
        <v>2007</v>
      </c>
      <c r="M22" s="17" t="str">
        <f t="shared" si="5"/>
        <v>m</v>
      </c>
      <c r="N22" s="17">
        <f t="shared" si="6"/>
        <v>12</v>
      </c>
      <c r="O22" s="17">
        <f t="shared" si="7"/>
        <v>3</v>
      </c>
      <c r="P22" s="17">
        <f t="shared" si="8"/>
        <v>2010</v>
      </c>
      <c r="Q22" s="17" t="str">
        <f t="shared" si="9"/>
        <v>m</v>
      </c>
      <c r="R22" s="131"/>
      <c r="S22" s="131"/>
      <c r="T22" s="131"/>
      <c r="U22" s="131"/>
      <c r="V22" s="17">
        <f t="shared" si="10"/>
        <v>8</v>
      </c>
      <c r="W22" s="17">
        <f t="shared" si="11"/>
        <v>34</v>
      </c>
      <c r="X22" s="17">
        <f t="shared" si="12"/>
        <v>2010</v>
      </c>
      <c r="Y22" s="17" t="str">
        <f t="shared" si="13"/>
        <v>m</v>
      </c>
      <c r="Z22" s="17">
        <f t="shared" si="14"/>
        <v>1</v>
      </c>
      <c r="AA22" s="173">
        <f t="shared" si="15"/>
        <v>0.42</v>
      </c>
      <c r="AB22" s="17">
        <f t="shared" si="16"/>
        <v>2008</v>
      </c>
      <c r="AC22" s="17" t="str">
        <f t="shared" si="17"/>
        <v>m</v>
      </c>
      <c r="AD22" s="17">
        <f t="shared" si="18"/>
        <v>14</v>
      </c>
      <c r="AE22" s="170">
        <f t="shared" si="19"/>
        <v>161</v>
      </c>
      <c r="AF22" s="17">
        <f t="shared" si="20"/>
        <v>2011</v>
      </c>
      <c r="AG22" s="17" t="str">
        <f t="shared" si="21"/>
        <v>i</v>
      </c>
      <c r="AH22" s="131"/>
      <c r="AI22" s="131"/>
      <c r="AJ22" s="131"/>
      <c r="AK22" s="131"/>
      <c r="AL22" s="17">
        <f t="shared" si="22"/>
        <v>9</v>
      </c>
      <c r="AM22" s="17">
        <f t="shared" si="23"/>
        <v>66</v>
      </c>
      <c r="AN22" s="17">
        <f t="shared" si="24"/>
        <v>2003</v>
      </c>
      <c r="AO22" s="17" t="str">
        <f t="shared" si="25"/>
        <v>m</v>
      </c>
      <c r="AP22" s="17">
        <f t="shared" si="26"/>
        <v>16</v>
      </c>
      <c r="AQ22" s="172">
        <f t="shared" si="27"/>
        <v>10.6</v>
      </c>
      <c r="AR22" s="17">
        <f t="shared" si="28"/>
        <v>2008</v>
      </c>
      <c r="AS22" s="17" t="str">
        <f t="shared" si="29"/>
        <v>i</v>
      </c>
      <c r="AT22" s="17">
        <f t="shared" si="30"/>
        <v>6</v>
      </c>
      <c r="AU22" s="141">
        <f t="shared" si="31"/>
        <v>352</v>
      </c>
      <c r="AV22" s="17">
        <f t="shared" si="32"/>
        <v>2010</v>
      </c>
      <c r="AW22" s="17" t="str">
        <f t="shared" si="33"/>
        <v>m</v>
      </c>
      <c r="AX22" s="17">
        <f t="shared" si="34"/>
        <v>49</v>
      </c>
      <c r="AY22" s="170">
        <f t="shared" si="35"/>
        <v>142</v>
      </c>
      <c r="AZ22" s="17">
        <f t="shared" si="36"/>
        <v>2013</v>
      </c>
      <c r="BA22" s="17" t="str">
        <f t="shared" si="37"/>
        <v>m</v>
      </c>
      <c r="BB22" s="17">
        <f t="shared" si="38"/>
        <v>21</v>
      </c>
      <c r="BC22" s="170">
        <f t="shared" si="39"/>
        <v>43</v>
      </c>
      <c r="BD22" s="17">
        <f t="shared" si="40"/>
        <v>2012</v>
      </c>
      <c r="BE22" s="17" t="str">
        <f t="shared" si="41"/>
        <v>i</v>
      </c>
      <c r="BF22" s="131"/>
      <c r="BG22" s="131"/>
      <c r="BH22" s="131"/>
      <c r="BI22" s="131"/>
      <c r="BJ22" s="17">
        <f t="shared" si="42"/>
        <v>106</v>
      </c>
      <c r="BK22" s="172">
        <f t="shared" si="43"/>
        <v>2.5</v>
      </c>
      <c r="BL22" s="17">
        <f t="shared" si="44"/>
        <v>2013</v>
      </c>
      <c r="BM22" s="17" t="str">
        <f t="shared" si="45"/>
        <v>m</v>
      </c>
      <c r="BN22" s="17">
        <f t="shared" si="46"/>
        <v>125</v>
      </c>
      <c r="BO22" s="172">
        <f t="shared" si="47"/>
        <v>26.35</v>
      </c>
      <c r="BP22" s="17">
        <f t="shared" si="48"/>
        <v>2013</v>
      </c>
      <c r="BQ22" s="17" t="str">
        <f t="shared" si="49"/>
        <v>m</v>
      </c>
      <c r="BR22" s="131"/>
      <c r="BS22" s="131"/>
      <c r="BT22" s="131"/>
      <c r="BU22" s="131"/>
      <c r="BV22" s="138"/>
      <c r="BW22" s="138"/>
      <c r="BX22" s="138"/>
      <c r="BY22" s="138"/>
      <c r="BZ22" s="17">
        <f t="shared" si="50"/>
        <v>39</v>
      </c>
      <c r="CA22" s="170">
        <f t="shared" si="51"/>
        <v>171</v>
      </c>
      <c r="CB22" s="17">
        <f t="shared" si="52"/>
        <v>2013</v>
      </c>
      <c r="CC22" s="17" t="str">
        <f t="shared" si="53"/>
        <v>m</v>
      </c>
      <c r="CD22" s="131"/>
      <c r="CE22" s="131"/>
      <c r="CF22" s="131"/>
      <c r="CG22" s="131"/>
      <c r="CH22" s="17">
        <f t="shared" si="54"/>
        <v>48</v>
      </c>
      <c r="CI22" s="171">
        <f t="shared" si="55"/>
        <v>-0.73</v>
      </c>
      <c r="CJ22" s="17">
        <f t="shared" si="56"/>
        <v>2013</v>
      </c>
      <c r="CK22" s="17" t="str">
        <f t="shared" si="57"/>
        <v>m</v>
      </c>
      <c r="CL22" s="17">
        <f t="shared" si="58"/>
        <v>56</v>
      </c>
      <c r="CM22" s="170">
        <f t="shared" si="59"/>
        <v>28</v>
      </c>
      <c r="CN22" s="17">
        <f t="shared" si="60"/>
        <v>2013</v>
      </c>
      <c r="CO22" s="17" t="str">
        <f t="shared" si="61"/>
        <v>i</v>
      </c>
    </row>
    <row r="23" spans="1:93" ht="16">
      <c r="A23" s="45" t="s">
        <v>567</v>
      </c>
      <c r="B23" s="45" t="s">
        <v>566</v>
      </c>
      <c r="C23" s="117" t="s">
        <v>43</v>
      </c>
      <c r="D23" s="82">
        <f t="shared" si="0"/>
        <v>35.133333333333333</v>
      </c>
      <c r="E23" s="83">
        <f t="shared" si="1"/>
        <v>17</v>
      </c>
      <c r="F23" s="131"/>
      <c r="G23" s="131"/>
      <c r="H23" s="131"/>
      <c r="I23" s="131"/>
      <c r="J23" s="17">
        <f t="shared" si="2"/>
        <v>36</v>
      </c>
      <c r="K23" s="17">
        <f t="shared" si="3"/>
        <v>58</v>
      </c>
      <c r="L23" s="17">
        <f t="shared" si="4"/>
        <v>2007</v>
      </c>
      <c r="M23" s="17" t="str">
        <f t="shared" si="5"/>
        <v>m</v>
      </c>
      <c r="N23" s="17">
        <f t="shared" si="6"/>
        <v>12</v>
      </c>
      <c r="O23" s="17">
        <f t="shared" si="7"/>
        <v>3</v>
      </c>
      <c r="P23" s="17">
        <f t="shared" si="8"/>
        <v>2010</v>
      </c>
      <c r="Q23" s="17" t="str">
        <f t="shared" si="9"/>
        <v>m</v>
      </c>
      <c r="R23" s="131"/>
      <c r="S23" s="131"/>
      <c r="T23" s="131"/>
      <c r="U23" s="131"/>
      <c r="V23" s="17">
        <f t="shared" si="10"/>
        <v>13</v>
      </c>
      <c r="W23" s="17">
        <f t="shared" si="11"/>
        <v>42</v>
      </c>
      <c r="X23" s="17">
        <f t="shared" si="12"/>
        <v>2010</v>
      </c>
      <c r="Y23" s="17" t="str">
        <f t="shared" si="13"/>
        <v>m</v>
      </c>
      <c r="Z23" s="17">
        <f t="shared" si="14"/>
        <v>66</v>
      </c>
      <c r="AA23" s="173">
        <f t="shared" si="15"/>
        <v>0.76400000000000001</v>
      </c>
      <c r="AB23" s="17">
        <f t="shared" si="16"/>
        <v>2008</v>
      </c>
      <c r="AC23" s="17" t="str">
        <f t="shared" si="17"/>
        <v>m</v>
      </c>
      <c r="AD23" s="17">
        <f t="shared" si="18"/>
        <v>11</v>
      </c>
      <c r="AE23" s="170">
        <f t="shared" si="19"/>
        <v>143</v>
      </c>
      <c r="AF23" s="17">
        <f t="shared" si="20"/>
        <v>2011</v>
      </c>
      <c r="AG23" s="17" t="str">
        <f t="shared" si="21"/>
        <v>m</v>
      </c>
      <c r="AH23" s="131"/>
      <c r="AI23" s="131"/>
      <c r="AJ23" s="131"/>
      <c r="AK23" s="131"/>
      <c r="AL23" s="17">
        <f t="shared" si="22"/>
        <v>31</v>
      </c>
      <c r="AM23" s="17">
        <f t="shared" si="23"/>
        <v>47</v>
      </c>
      <c r="AN23" s="17">
        <f t="shared" si="24"/>
        <v>2009</v>
      </c>
      <c r="AO23" s="17" t="str">
        <f t="shared" si="25"/>
        <v>m</v>
      </c>
      <c r="AP23" s="17">
        <f t="shared" si="26"/>
        <v>38</v>
      </c>
      <c r="AQ23" s="172">
        <f t="shared" si="27"/>
        <v>10.5</v>
      </c>
      <c r="AR23" s="17">
        <f t="shared" si="28"/>
        <v>2008</v>
      </c>
      <c r="AS23" s="17" t="str">
        <f t="shared" si="29"/>
        <v>i</v>
      </c>
      <c r="AT23" s="17">
        <f t="shared" si="30"/>
        <v>60</v>
      </c>
      <c r="AU23" s="141">
        <f t="shared" si="31"/>
        <v>1825</v>
      </c>
      <c r="AV23" s="17">
        <f t="shared" si="32"/>
        <v>2010</v>
      </c>
      <c r="AW23" s="17" t="str">
        <f t="shared" si="33"/>
        <v>m</v>
      </c>
      <c r="AX23" s="17">
        <f t="shared" si="34"/>
        <v>42</v>
      </c>
      <c r="AY23" s="170">
        <f t="shared" si="35"/>
        <v>149</v>
      </c>
      <c r="AZ23" s="17">
        <f t="shared" si="36"/>
        <v>2013</v>
      </c>
      <c r="BA23" s="17" t="str">
        <f t="shared" si="37"/>
        <v>m</v>
      </c>
      <c r="BB23" s="17">
        <f t="shared" si="38"/>
        <v>48</v>
      </c>
      <c r="BC23" s="170">
        <f t="shared" si="39"/>
        <v>46</v>
      </c>
      <c r="BD23" s="17">
        <f t="shared" si="40"/>
        <v>2012</v>
      </c>
      <c r="BE23" s="17" t="str">
        <f t="shared" si="41"/>
        <v>m</v>
      </c>
      <c r="BF23" s="131"/>
      <c r="BG23" s="131"/>
      <c r="BH23" s="131"/>
      <c r="BI23" s="131"/>
      <c r="BJ23" s="17">
        <f t="shared" si="42"/>
        <v>1</v>
      </c>
      <c r="BK23" s="172">
        <f t="shared" si="43"/>
        <v>7</v>
      </c>
      <c r="BL23" s="17">
        <f t="shared" si="44"/>
        <v>2013</v>
      </c>
      <c r="BM23" s="17" t="str">
        <f t="shared" si="45"/>
        <v>m</v>
      </c>
      <c r="BN23" s="17">
        <f t="shared" si="46"/>
        <v>10</v>
      </c>
      <c r="BO23" s="172">
        <f t="shared" si="47"/>
        <v>70.06</v>
      </c>
      <c r="BP23" s="17">
        <f t="shared" si="48"/>
        <v>2013</v>
      </c>
      <c r="BQ23" s="17" t="str">
        <f t="shared" si="49"/>
        <v>m</v>
      </c>
      <c r="BR23" s="131"/>
      <c r="BS23" s="131"/>
      <c r="BT23" s="131"/>
      <c r="BU23" s="131"/>
      <c r="BV23" s="138"/>
      <c r="BW23" s="138"/>
      <c r="BX23" s="138"/>
      <c r="BY23" s="138"/>
      <c r="BZ23" s="17">
        <f t="shared" si="50"/>
        <v>103</v>
      </c>
      <c r="CA23" s="170">
        <f t="shared" si="51"/>
        <v>100</v>
      </c>
      <c r="CB23" s="17">
        <f t="shared" si="52"/>
        <v>2013</v>
      </c>
      <c r="CC23" s="17" t="str">
        <f t="shared" si="53"/>
        <v>m</v>
      </c>
      <c r="CD23" s="131"/>
      <c r="CE23" s="131"/>
      <c r="CF23" s="131"/>
      <c r="CG23" s="131"/>
      <c r="CH23" s="17">
        <f t="shared" si="54"/>
        <v>3</v>
      </c>
      <c r="CI23" s="171">
        <f t="shared" si="55"/>
        <v>-1.62</v>
      </c>
      <c r="CJ23" s="17">
        <f t="shared" si="56"/>
        <v>2013</v>
      </c>
      <c r="CK23" s="17" t="str">
        <f t="shared" si="57"/>
        <v>m</v>
      </c>
      <c r="CL23" s="17">
        <f t="shared" si="58"/>
        <v>119</v>
      </c>
      <c r="CM23" s="170">
        <f t="shared" si="59"/>
        <v>33</v>
      </c>
      <c r="CN23" s="17">
        <f t="shared" si="60"/>
        <v>2013</v>
      </c>
      <c r="CO23" s="17" t="str">
        <f t="shared" si="61"/>
        <v>m</v>
      </c>
    </row>
    <row r="24" spans="1:93" ht="16">
      <c r="A24" s="45" t="s">
        <v>347</v>
      </c>
      <c r="B24" s="45" t="s">
        <v>346</v>
      </c>
      <c r="C24" s="117" t="s">
        <v>39</v>
      </c>
      <c r="D24" s="82">
        <f t="shared" si="0"/>
        <v>36</v>
      </c>
      <c r="E24" s="83">
        <f t="shared" si="1"/>
        <v>18</v>
      </c>
      <c r="F24" s="131"/>
      <c r="G24" s="131"/>
      <c r="H24" s="131"/>
      <c r="I24" s="131"/>
      <c r="J24" s="17">
        <f t="shared" si="2"/>
        <v>33</v>
      </c>
      <c r="K24" s="17">
        <f t="shared" si="3"/>
        <v>57</v>
      </c>
      <c r="L24" s="17">
        <f t="shared" si="4"/>
        <v>2007</v>
      </c>
      <c r="M24" s="17" t="str">
        <f t="shared" si="5"/>
        <v>m</v>
      </c>
      <c r="N24" s="17">
        <f t="shared" si="6"/>
        <v>4</v>
      </c>
      <c r="O24" s="17">
        <f t="shared" si="7"/>
        <v>2</v>
      </c>
      <c r="P24" s="17">
        <f t="shared" si="8"/>
        <v>2010</v>
      </c>
      <c r="Q24" s="17" t="str">
        <f t="shared" si="9"/>
        <v>m</v>
      </c>
      <c r="R24" s="131"/>
      <c r="S24" s="131"/>
      <c r="T24" s="131"/>
      <c r="U24" s="131"/>
      <c r="V24" s="17">
        <f t="shared" si="10"/>
        <v>6</v>
      </c>
      <c r="W24" s="17">
        <f t="shared" si="11"/>
        <v>33</v>
      </c>
      <c r="X24" s="17">
        <f t="shared" si="12"/>
        <v>2010</v>
      </c>
      <c r="Y24" s="17" t="str">
        <f t="shared" si="13"/>
        <v>m</v>
      </c>
      <c r="Z24" s="17">
        <f t="shared" si="14"/>
        <v>13</v>
      </c>
      <c r="AA24" s="173">
        <f t="shared" si="15"/>
        <v>0.62</v>
      </c>
      <c r="AB24" s="17">
        <f t="shared" si="16"/>
        <v>2008</v>
      </c>
      <c r="AC24" s="17" t="str">
        <f t="shared" si="17"/>
        <v>m</v>
      </c>
      <c r="AD24" s="17">
        <f t="shared" si="18"/>
        <v>3</v>
      </c>
      <c r="AE24" s="170">
        <f t="shared" si="19"/>
        <v>52</v>
      </c>
      <c r="AF24" s="17">
        <f t="shared" si="20"/>
        <v>2011</v>
      </c>
      <c r="AG24" s="17" t="str">
        <f t="shared" si="21"/>
        <v>m</v>
      </c>
      <c r="AH24" s="131"/>
      <c r="AI24" s="131"/>
      <c r="AJ24" s="131"/>
      <c r="AK24" s="131"/>
      <c r="AL24" s="17">
        <f t="shared" si="22"/>
        <v>68</v>
      </c>
      <c r="AM24" s="17">
        <f t="shared" si="23"/>
        <v>30</v>
      </c>
      <c r="AN24" s="17">
        <f t="shared" si="24"/>
        <v>2011</v>
      </c>
      <c r="AO24" s="17" t="str">
        <f t="shared" si="25"/>
        <v>m</v>
      </c>
      <c r="AP24" s="17">
        <f t="shared" si="26"/>
        <v>16</v>
      </c>
      <c r="AQ24" s="172">
        <f t="shared" si="27"/>
        <v>10.6</v>
      </c>
      <c r="AR24" s="17">
        <f t="shared" si="28"/>
        <v>2008</v>
      </c>
      <c r="AS24" s="17" t="str">
        <f t="shared" si="29"/>
        <v>i</v>
      </c>
      <c r="AT24" s="17">
        <f t="shared" si="30"/>
        <v>5</v>
      </c>
      <c r="AU24" s="141">
        <f t="shared" si="31"/>
        <v>325</v>
      </c>
      <c r="AV24" s="17">
        <f t="shared" si="32"/>
        <v>2010</v>
      </c>
      <c r="AW24" s="17" t="str">
        <f t="shared" si="33"/>
        <v>m</v>
      </c>
      <c r="AX24" s="17">
        <f t="shared" si="34"/>
        <v>66</v>
      </c>
      <c r="AY24" s="170">
        <f t="shared" si="35"/>
        <v>125</v>
      </c>
      <c r="AZ24" s="17">
        <f t="shared" si="36"/>
        <v>2013</v>
      </c>
      <c r="BA24" s="17" t="str">
        <f t="shared" si="37"/>
        <v>m</v>
      </c>
      <c r="BB24" s="17">
        <f t="shared" si="38"/>
        <v>104</v>
      </c>
      <c r="BC24" s="170">
        <f t="shared" si="39"/>
        <v>53</v>
      </c>
      <c r="BD24" s="17">
        <f t="shared" si="40"/>
        <v>2012</v>
      </c>
      <c r="BE24" s="17" t="str">
        <f t="shared" si="41"/>
        <v>m</v>
      </c>
      <c r="BF24" s="131"/>
      <c r="BG24" s="131"/>
      <c r="BH24" s="131"/>
      <c r="BI24" s="131"/>
      <c r="BJ24" s="17">
        <f t="shared" si="42"/>
        <v>15</v>
      </c>
      <c r="BK24" s="172">
        <f t="shared" si="43"/>
        <v>6</v>
      </c>
      <c r="BL24" s="17">
        <f t="shared" si="44"/>
        <v>2013</v>
      </c>
      <c r="BM24" s="17" t="str">
        <f t="shared" si="45"/>
        <v>m</v>
      </c>
      <c r="BN24" s="17">
        <f t="shared" si="46"/>
        <v>43</v>
      </c>
      <c r="BO24" s="172">
        <f t="shared" si="47"/>
        <v>39.57</v>
      </c>
      <c r="BP24" s="17">
        <f t="shared" si="48"/>
        <v>2013</v>
      </c>
      <c r="BQ24" s="17" t="str">
        <f t="shared" si="49"/>
        <v>m</v>
      </c>
      <c r="BR24" s="131"/>
      <c r="BS24" s="131"/>
      <c r="BT24" s="131"/>
      <c r="BU24" s="131"/>
      <c r="BV24" s="138"/>
      <c r="BW24" s="138"/>
      <c r="BX24" s="138"/>
      <c r="BY24" s="138"/>
      <c r="BZ24" s="17">
        <f t="shared" si="50"/>
        <v>123</v>
      </c>
      <c r="CA24" s="170">
        <f t="shared" si="51"/>
        <v>80</v>
      </c>
      <c r="CB24" s="17">
        <f t="shared" si="52"/>
        <v>2013</v>
      </c>
      <c r="CC24" s="17" t="str">
        <f t="shared" si="53"/>
        <v>m</v>
      </c>
      <c r="CD24" s="131"/>
      <c r="CE24" s="131"/>
      <c r="CF24" s="131"/>
      <c r="CG24" s="131"/>
      <c r="CH24" s="17">
        <f t="shared" si="54"/>
        <v>32</v>
      </c>
      <c r="CI24" s="171">
        <f t="shared" si="55"/>
        <v>-0.93</v>
      </c>
      <c r="CJ24" s="17">
        <f t="shared" si="56"/>
        <v>2013</v>
      </c>
      <c r="CK24" s="17" t="str">
        <f t="shared" si="57"/>
        <v>m</v>
      </c>
      <c r="CL24" s="17">
        <f t="shared" si="58"/>
        <v>22</v>
      </c>
      <c r="CM24" s="170">
        <f t="shared" si="59"/>
        <v>21</v>
      </c>
      <c r="CN24" s="17">
        <f t="shared" si="60"/>
        <v>2013</v>
      </c>
      <c r="CO24" s="17" t="str">
        <f t="shared" si="61"/>
        <v>m</v>
      </c>
    </row>
    <row r="25" spans="1:93" ht="16">
      <c r="A25" s="45" t="s">
        <v>329</v>
      </c>
      <c r="B25" s="45" t="s">
        <v>328</v>
      </c>
      <c r="C25" s="117" t="s">
        <v>35</v>
      </c>
      <c r="D25" s="82">
        <f t="shared" si="0"/>
        <v>36.733333333333334</v>
      </c>
      <c r="E25" s="83">
        <f t="shared" si="1"/>
        <v>19</v>
      </c>
      <c r="F25" s="131"/>
      <c r="G25" s="131"/>
      <c r="H25" s="131"/>
      <c r="I25" s="131"/>
      <c r="J25" s="17">
        <f t="shared" si="2"/>
        <v>29</v>
      </c>
      <c r="K25" s="17">
        <f t="shared" si="3"/>
        <v>56</v>
      </c>
      <c r="L25" s="17">
        <f t="shared" si="4"/>
        <v>2007</v>
      </c>
      <c r="M25" s="17" t="str">
        <f t="shared" si="5"/>
        <v>m</v>
      </c>
      <c r="N25" s="17">
        <f t="shared" si="6"/>
        <v>23</v>
      </c>
      <c r="O25" s="17">
        <f t="shared" si="7"/>
        <v>4</v>
      </c>
      <c r="P25" s="17">
        <f t="shared" si="8"/>
        <v>2010</v>
      </c>
      <c r="Q25" s="17" t="str">
        <f t="shared" si="9"/>
        <v>m</v>
      </c>
      <c r="R25" s="131"/>
      <c r="S25" s="131"/>
      <c r="T25" s="131"/>
      <c r="U25" s="131"/>
      <c r="V25" s="17">
        <f t="shared" si="10"/>
        <v>55</v>
      </c>
      <c r="W25" s="17">
        <f t="shared" si="11"/>
        <v>69</v>
      </c>
      <c r="X25" s="17">
        <f t="shared" si="12"/>
        <v>2010</v>
      </c>
      <c r="Y25" s="17" t="str">
        <f t="shared" si="13"/>
        <v>m</v>
      </c>
      <c r="Z25" s="17">
        <f t="shared" si="14"/>
        <v>85</v>
      </c>
      <c r="AA25" s="173">
        <f t="shared" si="15"/>
        <v>0.79200000000000004</v>
      </c>
      <c r="AB25" s="17">
        <f t="shared" si="16"/>
        <v>2008</v>
      </c>
      <c r="AC25" s="17" t="str">
        <f t="shared" si="17"/>
        <v>m</v>
      </c>
      <c r="AD25" s="17">
        <f t="shared" si="18"/>
        <v>48</v>
      </c>
      <c r="AE25" s="170">
        <f t="shared" si="19"/>
        <v>496</v>
      </c>
      <c r="AF25" s="17">
        <f t="shared" si="20"/>
        <v>2011</v>
      </c>
      <c r="AG25" s="17" t="str">
        <f t="shared" si="21"/>
        <v>i</v>
      </c>
      <c r="AH25" s="131"/>
      <c r="AI25" s="131"/>
      <c r="AJ25" s="131"/>
      <c r="AK25" s="131"/>
      <c r="AL25" s="17">
        <f t="shared" si="22"/>
        <v>48</v>
      </c>
      <c r="AM25" s="17">
        <f t="shared" si="23"/>
        <v>38</v>
      </c>
      <c r="AN25" s="17">
        <f t="shared" si="24"/>
        <v>2010</v>
      </c>
      <c r="AO25" s="17" t="str">
        <f t="shared" si="25"/>
        <v>i</v>
      </c>
      <c r="AP25" s="17">
        <f t="shared" si="26"/>
        <v>38</v>
      </c>
      <c r="AQ25" s="172">
        <f t="shared" si="27"/>
        <v>10.5</v>
      </c>
      <c r="AR25" s="17">
        <f t="shared" si="28"/>
        <v>2008</v>
      </c>
      <c r="AS25" s="17" t="str">
        <f t="shared" si="29"/>
        <v>i</v>
      </c>
      <c r="AT25" s="17">
        <f t="shared" si="30"/>
        <v>50</v>
      </c>
      <c r="AU25" s="141">
        <f t="shared" si="31"/>
        <v>1283</v>
      </c>
      <c r="AV25" s="17">
        <f t="shared" si="32"/>
        <v>2010</v>
      </c>
      <c r="AW25" s="17" t="str">
        <f t="shared" si="33"/>
        <v>m</v>
      </c>
      <c r="AX25" s="17">
        <f t="shared" si="34"/>
        <v>30</v>
      </c>
      <c r="AY25" s="170">
        <f t="shared" si="35"/>
        <v>160</v>
      </c>
      <c r="AZ25" s="17">
        <f t="shared" si="36"/>
        <v>2013</v>
      </c>
      <c r="BA25" s="17" t="str">
        <f t="shared" si="37"/>
        <v>m</v>
      </c>
      <c r="BB25" s="17">
        <f t="shared" si="38"/>
        <v>54</v>
      </c>
      <c r="BC25" s="170">
        <f t="shared" si="39"/>
        <v>47</v>
      </c>
      <c r="BD25" s="17">
        <f t="shared" si="40"/>
        <v>2012</v>
      </c>
      <c r="BE25" s="17" t="str">
        <f t="shared" si="41"/>
        <v>i</v>
      </c>
      <c r="BF25" s="131"/>
      <c r="BG25" s="131"/>
      <c r="BH25" s="131"/>
      <c r="BI25" s="131"/>
      <c r="BJ25" s="17">
        <f t="shared" si="42"/>
        <v>31</v>
      </c>
      <c r="BK25" s="172">
        <f t="shared" si="43"/>
        <v>5.5</v>
      </c>
      <c r="BL25" s="17">
        <f t="shared" si="44"/>
        <v>2013</v>
      </c>
      <c r="BM25" s="17" t="str">
        <f t="shared" si="45"/>
        <v>m</v>
      </c>
      <c r="BN25" s="17">
        <f t="shared" si="46"/>
        <v>13</v>
      </c>
      <c r="BO25" s="172">
        <f t="shared" si="47"/>
        <v>67.400000000000006</v>
      </c>
      <c r="BP25" s="17">
        <f t="shared" si="48"/>
        <v>2013</v>
      </c>
      <c r="BQ25" s="17" t="str">
        <f t="shared" si="49"/>
        <v>m</v>
      </c>
      <c r="BR25" s="131"/>
      <c r="BS25" s="131"/>
      <c r="BT25" s="131"/>
      <c r="BU25" s="131"/>
      <c r="BV25" s="138"/>
      <c r="BW25" s="138"/>
      <c r="BX25" s="138"/>
      <c r="BY25" s="138"/>
      <c r="BZ25" s="17">
        <f t="shared" si="50"/>
        <v>21</v>
      </c>
      <c r="CA25" s="170">
        <f t="shared" si="51"/>
        <v>192</v>
      </c>
      <c r="CB25" s="17">
        <f t="shared" si="52"/>
        <v>2013</v>
      </c>
      <c r="CC25" s="17" t="str">
        <f t="shared" si="53"/>
        <v>m</v>
      </c>
      <c r="CD25" s="131"/>
      <c r="CE25" s="131"/>
      <c r="CF25" s="131"/>
      <c r="CG25" s="131"/>
      <c r="CH25" s="17">
        <f t="shared" si="54"/>
        <v>55</v>
      </c>
      <c r="CI25" s="171">
        <f t="shared" si="55"/>
        <v>-0.66</v>
      </c>
      <c r="CJ25" s="17">
        <f t="shared" si="56"/>
        <v>2013</v>
      </c>
      <c r="CK25" s="17" t="str">
        <f t="shared" si="57"/>
        <v>m</v>
      </c>
      <c r="CL25" s="17">
        <f t="shared" si="58"/>
        <v>56</v>
      </c>
      <c r="CM25" s="170">
        <f t="shared" si="59"/>
        <v>28</v>
      </c>
      <c r="CN25" s="17">
        <f t="shared" si="60"/>
        <v>2013</v>
      </c>
      <c r="CO25" s="17" t="str">
        <f t="shared" si="61"/>
        <v>i</v>
      </c>
    </row>
    <row r="26" spans="1:93" ht="16">
      <c r="A26" s="45" t="s">
        <v>359</v>
      </c>
      <c r="B26" s="45" t="s">
        <v>358</v>
      </c>
      <c r="C26" s="117" t="s">
        <v>46</v>
      </c>
      <c r="D26" s="82">
        <f t="shared" si="0"/>
        <v>37.200000000000003</v>
      </c>
      <c r="E26" s="83">
        <f t="shared" si="1"/>
        <v>20</v>
      </c>
      <c r="F26" s="131"/>
      <c r="G26" s="131"/>
      <c r="H26" s="131"/>
      <c r="I26" s="131"/>
      <c r="J26" s="17">
        <f t="shared" si="2"/>
        <v>40</v>
      </c>
      <c r="K26" s="17">
        <f t="shared" si="3"/>
        <v>59</v>
      </c>
      <c r="L26" s="17">
        <f t="shared" si="4"/>
        <v>2007</v>
      </c>
      <c r="M26" s="17" t="str">
        <f t="shared" si="5"/>
        <v>m</v>
      </c>
      <c r="N26" s="17">
        <f t="shared" si="6"/>
        <v>12</v>
      </c>
      <c r="O26" s="17">
        <f t="shared" si="7"/>
        <v>3</v>
      </c>
      <c r="P26" s="17">
        <f t="shared" si="8"/>
        <v>2010</v>
      </c>
      <c r="Q26" s="17" t="str">
        <f t="shared" si="9"/>
        <v>m</v>
      </c>
      <c r="R26" s="131"/>
      <c r="S26" s="131"/>
      <c r="T26" s="131"/>
      <c r="U26" s="131"/>
      <c r="V26" s="17">
        <f t="shared" si="10"/>
        <v>68</v>
      </c>
      <c r="W26" s="17">
        <f t="shared" si="11"/>
        <v>79</v>
      </c>
      <c r="X26" s="17">
        <f t="shared" si="12"/>
        <v>2010</v>
      </c>
      <c r="Y26" s="17" t="str">
        <f t="shared" si="13"/>
        <v>m</v>
      </c>
      <c r="Z26" s="17">
        <f t="shared" si="14"/>
        <v>44</v>
      </c>
      <c r="AA26" s="173">
        <f t="shared" si="15"/>
        <v>0.73699999999999999</v>
      </c>
      <c r="AB26" s="17">
        <f t="shared" si="16"/>
        <v>2008</v>
      </c>
      <c r="AC26" s="17" t="str">
        <f t="shared" si="17"/>
        <v>m</v>
      </c>
      <c r="AD26" s="17">
        <f t="shared" si="18"/>
        <v>31</v>
      </c>
      <c r="AE26" s="170">
        <f t="shared" si="19"/>
        <v>248</v>
      </c>
      <c r="AF26" s="17">
        <f t="shared" si="20"/>
        <v>2011</v>
      </c>
      <c r="AG26" s="17" t="str">
        <f t="shared" si="21"/>
        <v>i</v>
      </c>
      <c r="AH26" s="131"/>
      <c r="AI26" s="131"/>
      <c r="AJ26" s="131"/>
      <c r="AK26" s="131"/>
      <c r="AL26" s="17">
        <f t="shared" si="22"/>
        <v>29</v>
      </c>
      <c r="AM26" s="17">
        <f t="shared" si="23"/>
        <v>48</v>
      </c>
      <c r="AN26" s="17">
        <f t="shared" si="24"/>
        <v>2010</v>
      </c>
      <c r="AO26" s="17" t="str">
        <f t="shared" si="25"/>
        <v>m</v>
      </c>
      <c r="AP26" s="17">
        <f t="shared" si="26"/>
        <v>38</v>
      </c>
      <c r="AQ26" s="172">
        <f t="shared" si="27"/>
        <v>10.5</v>
      </c>
      <c r="AR26" s="17">
        <f t="shared" si="28"/>
        <v>2008</v>
      </c>
      <c r="AS26" s="17" t="str">
        <f t="shared" si="29"/>
        <v>i</v>
      </c>
      <c r="AT26" s="17">
        <f t="shared" si="30"/>
        <v>24</v>
      </c>
      <c r="AU26" s="141">
        <f t="shared" si="31"/>
        <v>579</v>
      </c>
      <c r="AV26" s="17">
        <f t="shared" si="32"/>
        <v>2010</v>
      </c>
      <c r="AW26" s="17" t="str">
        <f t="shared" si="33"/>
        <v>m</v>
      </c>
      <c r="AX26" s="17">
        <f t="shared" si="34"/>
        <v>41</v>
      </c>
      <c r="AY26" s="170">
        <f t="shared" si="35"/>
        <v>150</v>
      </c>
      <c r="AZ26" s="17">
        <f t="shared" si="36"/>
        <v>2013</v>
      </c>
      <c r="BA26" s="17" t="str">
        <f t="shared" si="37"/>
        <v>m</v>
      </c>
      <c r="BB26" s="17">
        <f t="shared" si="38"/>
        <v>32</v>
      </c>
      <c r="BC26" s="170">
        <f t="shared" si="39"/>
        <v>44</v>
      </c>
      <c r="BD26" s="17">
        <f t="shared" si="40"/>
        <v>2012</v>
      </c>
      <c r="BE26" s="17" t="str">
        <f t="shared" si="41"/>
        <v>i</v>
      </c>
      <c r="BF26" s="131"/>
      <c r="BG26" s="131"/>
      <c r="BH26" s="131"/>
      <c r="BI26" s="131"/>
      <c r="BJ26" s="17">
        <f t="shared" si="42"/>
        <v>15</v>
      </c>
      <c r="BK26" s="172">
        <f t="shared" si="43"/>
        <v>6</v>
      </c>
      <c r="BL26" s="17">
        <f t="shared" si="44"/>
        <v>2013</v>
      </c>
      <c r="BM26" s="17" t="str">
        <f t="shared" si="45"/>
        <v>m</v>
      </c>
      <c r="BN26" s="17">
        <f t="shared" si="46"/>
        <v>28</v>
      </c>
      <c r="BO26" s="172">
        <f t="shared" si="47"/>
        <v>45.09</v>
      </c>
      <c r="BP26" s="17">
        <f t="shared" si="48"/>
        <v>2013</v>
      </c>
      <c r="BQ26" s="17" t="str">
        <f t="shared" si="49"/>
        <v>m</v>
      </c>
      <c r="BR26" s="131"/>
      <c r="BS26" s="131"/>
      <c r="BT26" s="131"/>
      <c r="BU26" s="131"/>
      <c r="BV26" s="138"/>
      <c r="BW26" s="138"/>
      <c r="BX26" s="138"/>
      <c r="BY26" s="138"/>
      <c r="BZ26" s="17">
        <f t="shared" si="50"/>
        <v>75</v>
      </c>
      <c r="CA26" s="170">
        <f t="shared" si="51"/>
        <v>129</v>
      </c>
      <c r="CB26" s="17">
        <f t="shared" si="52"/>
        <v>2013</v>
      </c>
      <c r="CC26" s="17" t="str">
        <f t="shared" si="53"/>
        <v>m</v>
      </c>
      <c r="CD26" s="131"/>
      <c r="CE26" s="131"/>
      <c r="CF26" s="131"/>
      <c r="CG26" s="131"/>
      <c r="CH26" s="17">
        <f t="shared" si="54"/>
        <v>69</v>
      </c>
      <c r="CI26" s="171">
        <f t="shared" si="55"/>
        <v>-0.53</v>
      </c>
      <c r="CJ26" s="17">
        <f t="shared" si="56"/>
        <v>2013</v>
      </c>
      <c r="CK26" s="17" t="str">
        <f t="shared" si="57"/>
        <v>m</v>
      </c>
      <c r="CL26" s="17">
        <f t="shared" si="58"/>
        <v>56</v>
      </c>
      <c r="CM26" s="170">
        <f t="shared" si="59"/>
        <v>28</v>
      </c>
      <c r="CN26" s="17">
        <f t="shared" si="60"/>
        <v>2013</v>
      </c>
      <c r="CO26" s="17" t="str">
        <f t="shared" si="61"/>
        <v>i</v>
      </c>
    </row>
    <row r="27" spans="1:93" ht="16">
      <c r="A27" s="45" t="s">
        <v>527</v>
      </c>
      <c r="B27" s="45" t="s">
        <v>526</v>
      </c>
      <c r="C27" s="117" t="s">
        <v>23</v>
      </c>
      <c r="D27" s="82">
        <f t="shared" si="0"/>
        <v>37.666666666666664</v>
      </c>
      <c r="E27" s="83">
        <f t="shared" si="1"/>
        <v>21</v>
      </c>
      <c r="F27" s="131"/>
      <c r="G27" s="131"/>
      <c r="H27" s="131"/>
      <c r="I27" s="131"/>
      <c r="J27" s="17">
        <f t="shared" si="2"/>
        <v>16</v>
      </c>
      <c r="K27" s="17">
        <f t="shared" si="3"/>
        <v>50</v>
      </c>
      <c r="L27" s="17">
        <f t="shared" si="4"/>
        <v>2007</v>
      </c>
      <c r="M27" s="17" t="str">
        <f t="shared" si="5"/>
        <v>m</v>
      </c>
      <c r="N27" s="17">
        <f t="shared" si="6"/>
        <v>12</v>
      </c>
      <c r="O27" s="17">
        <f t="shared" si="7"/>
        <v>3</v>
      </c>
      <c r="P27" s="17">
        <f t="shared" si="8"/>
        <v>2010</v>
      </c>
      <c r="Q27" s="17" t="str">
        <f t="shared" si="9"/>
        <v>m</v>
      </c>
      <c r="R27" s="131"/>
      <c r="S27" s="131"/>
      <c r="T27" s="131"/>
      <c r="U27" s="131"/>
      <c r="V27" s="17">
        <f t="shared" si="10"/>
        <v>39</v>
      </c>
      <c r="W27" s="17">
        <f t="shared" si="11"/>
        <v>60</v>
      </c>
      <c r="X27" s="17">
        <f t="shared" si="12"/>
        <v>2010</v>
      </c>
      <c r="Y27" s="17" t="str">
        <f t="shared" si="13"/>
        <v>m</v>
      </c>
      <c r="Z27" s="17">
        <f t="shared" si="14"/>
        <v>38</v>
      </c>
      <c r="AA27" s="173">
        <f t="shared" si="15"/>
        <v>0.69599999999999995</v>
      </c>
      <c r="AB27" s="17">
        <f t="shared" si="16"/>
        <v>2008</v>
      </c>
      <c r="AC27" s="17" t="str">
        <f t="shared" si="17"/>
        <v>m</v>
      </c>
      <c r="AD27" s="17">
        <f t="shared" si="18"/>
        <v>29</v>
      </c>
      <c r="AE27" s="170">
        <f t="shared" si="19"/>
        <v>230</v>
      </c>
      <c r="AF27" s="17">
        <f t="shared" si="20"/>
        <v>2011</v>
      </c>
      <c r="AG27" s="17" t="str">
        <f t="shared" si="21"/>
        <v>i</v>
      </c>
      <c r="AH27" s="131"/>
      <c r="AI27" s="131"/>
      <c r="AJ27" s="131"/>
      <c r="AK27" s="131"/>
      <c r="AL27" s="17">
        <f t="shared" si="22"/>
        <v>37</v>
      </c>
      <c r="AM27" s="17">
        <f t="shared" si="23"/>
        <v>45</v>
      </c>
      <c r="AN27" s="17">
        <f t="shared" si="24"/>
        <v>2011</v>
      </c>
      <c r="AO27" s="17" t="str">
        <f t="shared" si="25"/>
        <v>m</v>
      </c>
      <c r="AP27" s="17">
        <f t="shared" si="26"/>
        <v>16</v>
      </c>
      <c r="AQ27" s="172">
        <f t="shared" si="27"/>
        <v>10.6</v>
      </c>
      <c r="AR27" s="17">
        <f t="shared" si="28"/>
        <v>2008</v>
      </c>
      <c r="AS27" s="17" t="str">
        <f t="shared" si="29"/>
        <v>i</v>
      </c>
      <c r="AT27" s="17">
        <f t="shared" si="30"/>
        <v>20</v>
      </c>
      <c r="AU27" s="141">
        <f t="shared" si="31"/>
        <v>532</v>
      </c>
      <c r="AV27" s="17">
        <f t="shared" si="32"/>
        <v>2010</v>
      </c>
      <c r="AW27" s="17" t="str">
        <f t="shared" si="33"/>
        <v>m</v>
      </c>
      <c r="AX27" s="17">
        <f t="shared" si="34"/>
        <v>167</v>
      </c>
      <c r="AY27" s="170">
        <f t="shared" si="35"/>
        <v>32</v>
      </c>
      <c r="AZ27" s="17">
        <f t="shared" si="36"/>
        <v>2013</v>
      </c>
      <c r="BA27" s="17" t="str">
        <f t="shared" si="37"/>
        <v>m</v>
      </c>
      <c r="BB27" s="17">
        <f t="shared" si="38"/>
        <v>32</v>
      </c>
      <c r="BC27" s="170">
        <f t="shared" si="39"/>
        <v>44</v>
      </c>
      <c r="BD27" s="17">
        <f t="shared" si="40"/>
        <v>2012</v>
      </c>
      <c r="BE27" s="17" t="str">
        <f t="shared" si="41"/>
        <v>i</v>
      </c>
      <c r="BF27" s="131"/>
      <c r="BG27" s="131"/>
      <c r="BH27" s="131"/>
      <c r="BI27" s="131"/>
      <c r="BJ27" s="17">
        <f t="shared" si="42"/>
        <v>15</v>
      </c>
      <c r="BK27" s="172">
        <f t="shared" si="43"/>
        <v>6</v>
      </c>
      <c r="BL27" s="17">
        <f t="shared" si="44"/>
        <v>2013</v>
      </c>
      <c r="BM27" s="17" t="str">
        <f t="shared" si="45"/>
        <v>m</v>
      </c>
      <c r="BN27" s="17">
        <f t="shared" si="46"/>
        <v>19</v>
      </c>
      <c r="BO27" s="172">
        <f t="shared" si="47"/>
        <v>55.46</v>
      </c>
      <c r="BP27" s="17">
        <f t="shared" si="48"/>
        <v>2013</v>
      </c>
      <c r="BQ27" s="17" t="str">
        <f t="shared" si="49"/>
        <v>m</v>
      </c>
      <c r="BR27" s="131"/>
      <c r="BS27" s="131"/>
      <c r="BT27" s="131"/>
      <c r="BU27" s="131"/>
      <c r="BV27" s="138"/>
      <c r="BW27" s="138"/>
      <c r="BX27" s="138"/>
      <c r="BY27" s="138"/>
      <c r="BZ27" s="17">
        <f t="shared" si="50"/>
        <v>58</v>
      </c>
      <c r="CA27" s="170">
        <f t="shared" si="51"/>
        <v>147</v>
      </c>
      <c r="CB27" s="17">
        <f t="shared" si="52"/>
        <v>2013</v>
      </c>
      <c r="CC27" s="17" t="str">
        <f t="shared" si="53"/>
        <v>m</v>
      </c>
      <c r="CD27" s="131"/>
      <c r="CE27" s="131"/>
      <c r="CF27" s="131"/>
      <c r="CG27" s="131"/>
      <c r="CH27" s="17">
        <f t="shared" si="54"/>
        <v>99</v>
      </c>
      <c r="CI27" s="171">
        <f t="shared" si="55"/>
        <v>-0.2</v>
      </c>
      <c r="CJ27" s="17">
        <f t="shared" si="56"/>
        <v>2013</v>
      </c>
      <c r="CK27" s="17" t="str">
        <f t="shared" si="57"/>
        <v>m</v>
      </c>
      <c r="CL27" s="17">
        <f t="shared" si="58"/>
        <v>6</v>
      </c>
      <c r="CM27" s="170">
        <f t="shared" si="59"/>
        <v>17</v>
      </c>
      <c r="CN27" s="17">
        <f t="shared" si="60"/>
        <v>2013</v>
      </c>
      <c r="CO27" s="17" t="str">
        <f t="shared" si="61"/>
        <v>m</v>
      </c>
    </row>
    <row r="28" spans="1:93" ht="16">
      <c r="A28" s="45" t="s">
        <v>627</v>
      </c>
      <c r="B28" s="45" t="s">
        <v>626</v>
      </c>
      <c r="C28" s="117" t="s">
        <v>10</v>
      </c>
      <c r="D28" s="82">
        <f t="shared" si="0"/>
        <v>37.799999999999997</v>
      </c>
      <c r="E28" s="83">
        <f t="shared" si="1"/>
        <v>22</v>
      </c>
      <c r="F28" s="131"/>
      <c r="G28" s="131"/>
      <c r="H28" s="131"/>
      <c r="I28" s="131"/>
      <c r="J28" s="17">
        <f t="shared" si="2"/>
        <v>3</v>
      </c>
      <c r="K28" s="17">
        <f t="shared" si="3"/>
        <v>45</v>
      </c>
      <c r="L28" s="17">
        <f t="shared" si="4"/>
        <v>2007</v>
      </c>
      <c r="M28" s="17" t="str">
        <f t="shared" si="5"/>
        <v>m</v>
      </c>
      <c r="N28" s="17">
        <f t="shared" si="6"/>
        <v>67</v>
      </c>
      <c r="O28" s="17">
        <f t="shared" si="7"/>
        <v>7</v>
      </c>
      <c r="P28" s="17">
        <f t="shared" si="8"/>
        <v>2010</v>
      </c>
      <c r="Q28" s="17" t="str">
        <f t="shared" si="9"/>
        <v>m</v>
      </c>
      <c r="R28" s="131"/>
      <c r="S28" s="131"/>
      <c r="T28" s="131"/>
      <c r="U28" s="131"/>
      <c r="V28" s="17">
        <f t="shared" si="10"/>
        <v>39</v>
      </c>
      <c r="W28" s="17">
        <f t="shared" si="11"/>
        <v>60</v>
      </c>
      <c r="X28" s="17">
        <f t="shared" si="12"/>
        <v>2010</v>
      </c>
      <c r="Y28" s="17" t="str">
        <f t="shared" si="13"/>
        <v>m</v>
      </c>
      <c r="Z28" s="17">
        <f t="shared" si="14"/>
        <v>10</v>
      </c>
      <c r="AA28" s="173">
        <f t="shared" si="15"/>
        <v>0.59899999999999998</v>
      </c>
      <c r="AB28" s="17">
        <f t="shared" si="16"/>
        <v>2008</v>
      </c>
      <c r="AC28" s="17" t="str">
        <f t="shared" si="17"/>
        <v>m</v>
      </c>
      <c r="AD28" s="17">
        <f t="shared" si="18"/>
        <v>63</v>
      </c>
      <c r="AE28" s="170">
        <f t="shared" si="19"/>
        <v>757</v>
      </c>
      <c r="AF28" s="17">
        <f t="shared" si="20"/>
        <v>2011</v>
      </c>
      <c r="AG28" s="17" t="str">
        <f t="shared" si="21"/>
        <v>m</v>
      </c>
      <c r="AH28" s="131"/>
      <c r="AI28" s="131"/>
      <c r="AJ28" s="131"/>
      <c r="AK28" s="131"/>
      <c r="AL28" s="17">
        <f t="shared" si="22"/>
        <v>3</v>
      </c>
      <c r="AM28" s="17">
        <f t="shared" si="23"/>
        <v>72</v>
      </c>
      <c r="AN28" s="17">
        <f t="shared" si="24"/>
        <v>2003</v>
      </c>
      <c r="AO28" s="17" t="str">
        <f t="shared" si="25"/>
        <v>m</v>
      </c>
      <c r="AP28" s="17">
        <f t="shared" si="26"/>
        <v>16</v>
      </c>
      <c r="AQ28" s="172">
        <f t="shared" si="27"/>
        <v>10.6</v>
      </c>
      <c r="AR28" s="17">
        <f t="shared" si="28"/>
        <v>2008</v>
      </c>
      <c r="AS28" s="17" t="str">
        <f t="shared" si="29"/>
        <v>i</v>
      </c>
      <c r="AT28" s="17">
        <f t="shared" si="30"/>
        <v>23</v>
      </c>
      <c r="AU28" s="141">
        <f t="shared" si="31"/>
        <v>573</v>
      </c>
      <c r="AV28" s="17">
        <f t="shared" si="32"/>
        <v>2010</v>
      </c>
      <c r="AW28" s="17" t="str">
        <f t="shared" si="33"/>
        <v>m</v>
      </c>
      <c r="AX28" s="17">
        <f t="shared" si="34"/>
        <v>20</v>
      </c>
      <c r="AY28" s="170">
        <f t="shared" si="35"/>
        <v>170</v>
      </c>
      <c r="AZ28" s="17">
        <f t="shared" si="36"/>
        <v>2013</v>
      </c>
      <c r="BA28" s="17" t="str">
        <f t="shared" si="37"/>
        <v>m</v>
      </c>
      <c r="BB28" s="17">
        <f t="shared" si="38"/>
        <v>104</v>
      </c>
      <c r="BC28" s="170">
        <f t="shared" si="39"/>
        <v>53</v>
      </c>
      <c r="BD28" s="17">
        <f t="shared" si="40"/>
        <v>2012</v>
      </c>
      <c r="BE28" s="17" t="str">
        <f t="shared" si="41"/>
        <v>m</v>
      </c>
      <c r="BF28" s="131"/>
      <c r="BG28" s="131"/>
      <c r="BH28" s="131"/>
      <c r="BI28" s="131"/>
      <c r="BJ28" s="17">
        <f t="shared" si="42"/>
        <v>15</v>
      </c>
      <c r="BK28" s="172">
        <f t="shared" si="43"/>
        <v>6</v>
      </c>
      <c r="BL28" s="17">
        <f t="shared" si="44"/>
        <v>2013</v>
      </c>
      <c r="BM28" s="17" t="str">
        <f t="shared" si="45"/>
        <v>m</v>
      </c>
      <c r="BN28" s="17">
        <f t="shared" si="46"/>
        <v>47</v>
      </c>
      <c r="BO28" s="172">
        <f t="shared" si="47"/>
        <v>38.119999999999997</v>
      </c>
      <c r="BP28" s="17">
        <f t="shared" si="48"/>
        <v>2013</v>
      </c>
      <c r="BQ28" s="17" t="str">
        <f t="shared" si="49"/>
        <v>m</v>
      </c>
      <c r="BR28" s="131"/>
      <c r="BS28" s="131"/>
      <c r="BT28" s="131"/>
      <c r="BU28" s="131"/>
      <c r="BV28" s="138"/>
      <c r="BW28" s="138"/>
      <c r="BX28" s="138"/>
      <c r="BY28" s="138"/>
      <c r="BZ28" s="17">
        <f t="shared" si="50"/>
        <v>108</v>
      </c>
      <c r="CA28" s="170">
        <f t="shared" si="51"/>
        <v>95</v>
      </c>
      <c r="CB28" s="17">
        <f t="shared" si="52"/>
        <v>2013</v>
      </c>
      <c r="CC28" s="17" t="str">
        <f t="shared" si="53"/>
        <v>m</v>
      </c>
      <c r="CD28" s="131"/>
      <c r="CE28" s="131"/>
      <c r="CF28" s="131"/>
      <c r="CG28" s="131"/>
      <c r="CH28" s="17">
        <f t="shared" si="54"/>
        <v>11</v>
      </c>
      <c r="CI28" s="171">
        <f t="shared" si="55"/>
        <v>-1.36</v>
      </c>
      <c r="CJ28" s="17">
        <f t="shared" si="56"/>
        <v>2013</v>
      </c>
      <c r="CK28" s="17" t="str">
        <f t="shared" si="57"/>
        <v>m</v>
      </c>
      <c r="CL28" s="17">
        <f t="shared" si="58"/>
        <v>48</v>
      </c>
      <c r="CM28" s="170">
        <f t="shared" si="59"/>
        <v>27</v>
      </c>
      <c r="CN28" s="17">
        <f t="shared" si="60"/>
        <v>2013</v>
      </c>
      <c r="CO28" s="17" t="str">
        <f t="shared" si="61"/>
        <v>m</v>
      </c>
    </row>
    <row r="29" spans="1:93" ht="16">
      <c r="A29" s="45" t="s">
        <v>451</v>
      </c>
      <c r="B29" s="45" t="s">
        <v>450</v>
      </c>
      <c r="C29" s="117" t="s">
        <v>42</v>
      </c>
      <c r="D29" s="82">
        <f t="shared" si="0"/>
        <v>38</v>
      </c>
      <c r="E29" s="83">
        <f t="shared" si="1"/>
        <v>23</v>
      </c>
      <c r="F29" s="131"/>
      <c r="G29" s="131"/>
      <c r="H29" s="131"/>
      <c r="I29" s="131"/>
      <c r="J29" s="17">
        <f t="shared" si="2"/>
        <v>36</v>
      </c>
      <c r="K29" s="17">
        <f t="shared" si="3"/>
        <v>58</v>
      </c>
      <c r="L29" s="17">
        <f t="shared" si="4"/>
        <v>2007</v>
      </c>
      <c r="M29" s="17" t="str">
        <f t="shared" si="5"/>
        <v>m</v>
      </c>
      <c r="N29" s="17">
        <f t="shared" si="6"/>
        <v>23</v>
      </c>
      <c r="O29" s="17">
        <f t="shared" si="7"/>
        <v>4</v>
      </c>
      <c r="P29" s="17">
        <f t="shared" si="8"/>
        <v>2010</v>
      </c>
      <c r="Q29" s="17" t="str">
        <f t="shared" si="9"/>
        <v>m</v>
      </c>
      <c r="R29" s="131"/>
      <c r="S29" s="131"/>
      <c r="T29" s="131"/>
      <c r="U29" s="131"/>
      <c r="V29" s="17">
        <f t="shared" si="10"/>
        <v>11</v>
      </c>
      <c r="W29" s="17">
        <f t="shared" si="11"/>
        <v>38</v>
      </c>
      <c r="X29" s="17">
        <f t="shared" si="12"/>
        <v>2010</v>
      </c>
      <c r="Y29" s="17" t="str">
        <f t="shared" si="13"/>
        <v>m</v>
      </c>
      <c r="Z29" s="17">
        <f t="shared" si="14"/>
        <v>50</v>
      </c>
      <c r="AA29" s="173">
        <f t="shared" si="15"/>
        <v>0.745</v>
      </c>
      <c r="AB29" s="17">
        <f t="shared" si="16"/>
        <v>2008</v>
      </c>
      <c r="AC29" s="17" t="str">
        <f t="shared" si="17"/>
        <v>m</v>
      </c>
      <c r="AD29" s="17">
        <f t="shared" si="18"/>
        <v>43</v>
      </c>
      <c r="AE29" s="170">
        <f t="shared" si="19"/>
        <v>445</v>
      </c>
      <c r="AF29" s="17">
        <f t="shared" si="20"/>
        <v>2011</v>
      </c>
      <c r="AG29" s="17" t="str">
        <f t="shared" si="21"/>
        <v>i</v>
      </c>
      <c r="AH29" s="131"/>
      <c r="AI29" s="131"/>
      <c r="AJ29" s="131"/>
      <c r="AK29" s="131"/>
      <c r="AL29" s="17">
        <f t="shared" si="22"/>
        <v>43</v>
      </c>
      <c r="AM29" s="17">
        <f t="shared" si="23"/>
        <v>42</v>
      </c>
      <c r="AN29" s="17">
        <f t="shared" si="24"/>
        <v>2008</v>
      </c>
      <c r="AO29" s="17" t="str">
        <f t="shared" si="25"/>
        <v>m</v>
      </c>
      <c r="AP29" s="17">
        <f t="shared" si="26"/>
        <v>38</v>
      </c>
      <c r="AQ29" s="172">
        <f t="shared" si="27"/>
        <v>10.5</v>
      </c>
      <c r="AR29" s="17">
        <f t="shared" si="28"/>
        <v>2008</v>
      </c>
      <c r="AS29" s="17" t="str">
        <f t="shared" si="29"/>
        <v>i</v>
      </c>
      <c r="AT29" s="17">
        <f t="shared" si="30"/>
        <v>42</v>
      </c>
      <c r="AU29" s="141">
        <f t="shared" si="31"/>
        <v>1131</v>
      </c>
      <c r="AV29" s="17">
        <f t="shared" si="32"/>
        <v>2010</v>
      </c>
      <c r="AW29" s="17" t="str">
        <f t="shared" si="33"/>
        <v>m</v>
      </c>
      <c r="AX29" s="17">
        <f t="shared" si="34"/>
        <v>17</v>
      </c>
      <c r="AY29" s="170">
        <f t="shared" si="35"/>
        <v>173</v>
      </c>
      <c r="AZ29" s="17">
        <f t="shared" si="36"/>
        <v>2013</v>
      </c>
      <c r="BA29" s="17" t="str">
        <f t="shared" si="37"/>
        <v>m</v>
      </c>
      <c r="BB29" s="17">
        <f t="shared" si="38"/>
        <v>54</v>
      </c>
      <c r="BC29" s="170">
        <f t="shared" si="39"/>
        <v>47</v>
      </c>
      <c r="BD29" s="17">
        <f t="shared" si="40"/>
        <v>2012</v>
      </c>
      <c r="BE29" s="17" t="str">
        <f t="shared" si="41"/>
        <v>i</v>
      </c>
      <c r="BF29" s="131"/>
      <c r="BG29" s="131"/>
      <c r="BH29" s="131"/>
      <c r="BI29" s="131"/>
      <c r="BJ29" s="17">
        <f t="shared" si="42"/>
        <v>31</v>
      </c>
      <c r="BK29" s="172">
        <f t="shared" si="43"/>
        <v>5.5</v>
      </c>
      <c r="BL29" s="17">
        <f t="shared" si="44"/>
        <v>2013</v>
      </c>
      <c r="BM29" s="17" t="str">
        <f t="shared" si="45"/>
        <v>m</v>
      </c>
      <c r="BN29" s="17">
        <f t="shared" si="46"/>
        <v>119</v>
      </c>
      <c r="BO29" s="172">
        <f t="shared" si="47"/>
        <v>26.76</v>
      </c>
      <c r="BP29" s="17">
        <f t="shared" si="48"/>
        <v>2013</v>
      </c>
      <c r="BQ29" s="17" t="str">
        <f t="shared" si="49"/>
        <v>m</v>
      </c>
      <c r="BR29" s="131"/>
      <c r="BS29" s="131"/>
      <c r="BT29" s="131"/>
      <c r="BU29" s="131"/>
      <c r="BV29" s="138"/>
      <c r="BW29" s="138"/>
      <c r="BX29" s="138"/>
      <c r="BY29" s="138"/>
      <c r="BZ29" s="17">
        <f t="shared" si="50"/>
        <v>40</v>
      </c>
      <c r="CA29" s="170">
        <f t="shared" si="51"/>
        <v>170</v>
      </c>
      <c r="CB29" s="17">
        <f t="shared" si="52"/>
        <v>2013</v>
      </c>
      <c r="CC29" s="17" t="str">
        <f t="shared" si="53"/>
        <v>m</v>
      </c>
      <c r="CD29" s="131"/>
      <c r="CE29" s="131"/>
      <c r="CF29" s="131"/>
      <c r="CG29" s="131"/>
      <c r="CH29" s="17">
        <f t="shared" si="54"/>
        <v>38</v>
      </c>
      <c r="CI29" s="171">
        <f t="shared" si="55"/>
        <v>-0.85</v>
      </c>
      <c r="CJ29" s="17">
        <f t="shared" si="56"/>
        <v>2013</v>
      </c>
      <c r="CK29" s="17" t="str">
        <f t="shared" si="57"/>
        <v>m</v>
      </c>
      <c r="CL29" s="17">
        <f t="shared" si="58"/>
        <v>35</v>
      </c>
      <c r="CM29" s="170">
        <f t="shared" si="59"/>
        <v>25</v>
      </c>
      <c r="CN29" s="17">
        <f t="shared" si="60"/>
        <v>2013</v>
      </c>
      <c r="CO29" s="17" t="str">
        <f t="shared" si="61"/>
        <v>m</v>
      </c>
    </row>
    <row r="30" spans="1:93" ht="16">
      <c r="A30" s="45" t="s">
        <v>585</v>
      </c>
      <c r="B30" s="45" t="s">
        <v>584</v>
      </c>
      <c r="C30" s="117" t="s">
        <v>55</v>
      </c>
      <c r="D30" s="82">
        <f t="shared" si="0"/>
        <v>38.266666666666666</v>
      </c>
      <c r="E30" s="83">
        <f t="shared" si="1"/>
        <v>24</v>
      </c>
      <c r="F30" s="131"/>
      <c r="G30" s="131"/>
      <c r="H30" s="131"/>
      <c r="I30" s="131"/>
      <c r="J30" s="17">
        <f t="shared" si="2"/>
        <v>46</v>
      </c>
      <c r="K30" s="17">
        <f t="shared" si="3"/>
        <v>61</v>
      </c>
      <c r="L30" s="17">
        <f t="shared" si="4"/>
        <v>2007</v>
      </c>
      <c r="M30" s="17" t="str">
        <f t="shared" si="5"/>
        <v>m</v>
      </c>
      <c r="N30" s="17">
        <f t="shared" si="6"/>
        <v>23</v>
      </c>
      <c r="O30" s="17">
        <f t="shared" si="7"/>
        <v>4</v>
      </c>
      <c r="P30" s="17">
        <f t="shared" si="8"/>
        <v>2010</v>
      </c>
      <c r="Q30" s="17" t="str">
        <f t="shared" si="9"/>
        <v>m</v>
      </c>
      <c r="R30" s="131"/>
      <c r="S30" s="131"/>
      <c r="T30" s="131"/>
      <c r="U30" s="131"/>
      <c r="V30" s="17">
        <f t="shared" si="10"/>
        <v>36</v>
      </c>
      <c r="W30" s="17">
        <f t="shared" si="11"/>
        <v>58</v>
      </c>
      <c r="X30" s="17">
        <f t="shared" si="12"/>
        <v>2010</v>
      </c>
      <c r="Y30" s="17" t="str">
        <f t="shared" si="13"/>
        <v>m</v>
      </c>
      <c r="Z30" s="17">
        <f t="shared" si="14"/>
        <v>110</v>
      </c>
      <c r="AA30" s="173">
        <f t="shared" si="15"/>
        <v>0.82699999999999996</v>
      </c>
      <c r="AB30" s="17">
        <f t="shared" si="16"/>
        <v>2008</v>
      </c>
      <c r="AC30" s="17" t="str">
        <f t="shared" si="17"/>
        <v>m</v>
      </c>
      <c r="AD30" s="17">
        <f t="shared" si="18"/>
        <v>36</v>
      </c>
      <c r="AE30" s="170">
        <f t="shared" si="19"/>
        <v>295</v>
      </c>
      <c r="AF30" s="17">
        <f t="shared" si="20"/>
        <v>2011</v>
      </c>
      <c r="AG30" s="17" t="str">
        <f t="shared" si="21"/>
        <v>i</v>
      </c>
      <c r="AH30" s="131"/>
      <c r="AI30" s="131"/>
      <c r="AJ30" s="131"/>
      <c r="AK30" s="131"/>
      <c r="AL30" s="17">
        <f t="shared" si="22"/>
        <v>28</v>
      </c>
      <c r="AM30" s="17">
        <f t="shared" si="23"/>
        <v>50</v>
      </c>
      <c r="AN30" s="17">
        <f t="shared" si="24"/>
        <v>2007</v>
      </c>
      <c r="AO30" s="17" t="str">
        <f t="shared" si="25"/>
        <v>m</v>
      </c>
      <c r="AP30" s="17">
        <f t="shared" si="26"/>
        <v>38</v>
      </c>
      <c r="AQ30" s="172">
        <f t="shared" si="27"/>
        <v>10.5</v>
      </c>
      <c r="AR30" s="17">
        <f t="shared" si="28"/>
        <v>2008</v>
      </c>
      <c r="AS30" s="17" t="str">
        <f t="shared" si="29"/>
        <v>i</v>
      </c>
      <c r="AT30" s="17">
        <f t="shared" si="30"/>
        <v>28</v>
      </c>
      <c r="AU30" s="141">
        <f t="shared" si="31"/>
        <v>706</v>
      </c>
      <c r="AV30" s="17">
        <f t="shared" si="32"/>
        <v>2010</v>
      </c>
      <c r="AW30" s="17" t="str">
        <f t="shared" si="33"/>
        <v>m</v>
      </c>
      <c r="AX30" s="17">
        <f t="shared" si="34"/>
        <v>18</v>
      </c>
      <c r="AY30" s="170">
        <f t="shared" si="35"/>
        <v>172</v>
      </c>
      <c r="AZ30" s="17">
        <f t="shared" si="36"/>
        <v>2013</v>
      </c>
      <c r="BA30" s="17" t="str">
        <f t="shared" si="37"/>
        <v>m</v>
      </c>
      <c r="BB30" s="17">
        <f t="shared" si="38"/>
        <v>41</v>
      </c>
      <c r="BC30" s="170">
        <f t="shared" si="39"/>
        <v>45</v>
      </c>
      <c r="BD30" s="17">
        <f t="shared" si="40"/>
        <v>2012</v>
      </c>
      <c r="BE30" s="17" t="str">
        <f t="shared" si="41"/>
        <v>i</v>
      </c>
      <c r="BF30" s="131"/>
      <c r="BG30" s="131"/>
      <c r="BH30" s="131"/>
      <c r="BI30" s="131"/>
      <c r="BJ30" s="17">
        <f t="shared" si="42"/>
        <v>77</v>
      </c>
      <c r="BK30" s="172">
        <f t="shared" si="43"/>
        <v>3.5</v>
      </c>
      <c r="BL30" s="17">
        <f t="shared" si="44"/>
        <v>2013</v>
      </c>
      <c r="BM30" s="17" t="str">
        <f t="shared" si="45"/>
        <v>m</v>
      </c>
      <c r="BN30" s="17">
        <f t="shared" si="46"/>
        <v>96</v>
      </c>
      <c r="BO30" s="172">
        <f t="shared" si="47"/>
        <v>28.72</v>
      </c>
      <c r="BP30" s="17">
        <f t="shared" si="48"/>
        <v>2013</v>
      </c>
      <c r="BQ30" s="17" t="str">
        <f t="shared" si="49"/>
        <v>m</v>
      </c>
      <c r="BR30" s="131"/>
      <c r="BS30" s="131"/>
      <c r="BT30" s="131"/>
      <c r="BU30" s="131"/>
      <c r="BV30" s="138"/>
      <c r="BW30" s="138"/>
      <c r="BX30" s="138"/>
      <c r="BY30" s="138"/>
      <c r="BZ30" s="17">
        <f t="shared" si="50"/>
        <v>7</v>
      </c>
      <c r="CA30" s="170">
        <f t="shared" si="51"/>
        <v>211</v>
      </c>
      <c r="CB30" s="17">
        <f t="shared" si="52"/>
        <v>2013</v>
      </c>
      <c r="CC30" s="17" t="str">
        <f t="shared" si="53"/>
        <v>m</v>
      </c>
      <c r="CD30" s="131"/>
      <c r="CE30" s="131"/>
      <c r="CF30" s="131"/>
      <c r="CG30" s="131"/>
      <c r="CH30" s="17">
        <f t="shared" si="54"/>
        <v>44</v>
      </c>
      <c r="CI30" s="171">
        <f t="shared" si="55"/>
        <v>-0.77</v>
      </c>
      <c r="CJ30" s="17">
        <f t="shared" si="56"/>
        <v>2013</v>
      </c>
      <c r="CK30" s="17" t="str">
        <f t="shared" si="57"/>
        <v>m</v>
      </c>
      <c r="CL30" s="17">
        <f t="shared" si="58"/>
        <v>56</v>
      </c>
      <c r="CM30" s="170">
        <f t="shared" si="59"/>
        <v>28</v>
      </c>
      <c r="CN30" s="17">
        <f t="shared" si="60"/>
        <v>2013</v>
      </c>
      <c r="CO30" s="17" t="str">
        <f t="shared" si="61"/>
        <v>i</v>
      </c>
    </row>
    <row r="31" spans="1:93" ht="16">
      <c r="A31" s="45" t="s">
        <v>283</v>
      </c>
      <c r="B31" s="45" t="s">
        <v>282</v>
      </c>
      <c r="C31" s="117" t="s">
        <v>18</v>
      </c>
      <c r="D31" s="82">
        <f t="shared" si="0"/>
        <v>39.866666666666667</v>
      </c>
      <c r="E31" s="83">
        <f t="shared" si="1"/>
        <v>25</v>
      </c>
      <c r="F31" s="131"/>
      <c r="G31" s="131"/>
      <c r="H31" s="131"/>
      <c r="I31" s="131"/>
      <c r="J31" s="17">
        <f t="shared" si="2"/>
        <v>12</v>
      </c>
      <c r="K31" s="17">
        <f t="shared" si="3"/>
        <v>49</v>
      </c>
      <c r="L31" s="17">
        <f t="shared" si="4"/>
        <v>2007</v>
      </c>
      <c r="M31" s="17" t="str">
        <f t="shared" si="5"/>
        <v>m</v>
      </c>
      <c r="N31" s="17">
        <f t="shared" si="6"/>
        <v>1</v>
      </c>
      <c r="O31" s="17">
        <f t="shared" si="7"/>
        <v>1</v>
      </c>
      <c r="P31" s="17">
        <f t="shared" si="8"/>
        <v>2010</v>
      </c>
      <c r="Q31" s="17" t="str">
        <f t="shared" si="9"/>
        <v>m</v>
      </c>
      <c r="R31" s="131"/>
      <c r="S31" s="131"/>
      <c r="T31" s="131"/>
      <c r="U31" s="131"/>
      <c r="V31" s="17">
        <f t="shared" si="10"/>
        <v>25</v>
      </c>
      <c r="W31" s="17">
        <f t="shared" si="11"/>
        <v>48</v>
      </c>
      <c r="X31" s="17">
        <f t="shared" si="12"/>
        <v>2010</v>
      </c>
      <c r="Y31" s="17" t="str">
        <f t="shared" si="13"/>
        <v>m</v>
      </c>
      <c r="Z31" s="17">
        <f t="shared" si="14"/>
        <v>60</v>
      </c>
      <c r="AA31" s="173">
        <f t="shared" si="15"/>
        <v>0.75900000000000001</v>
      </c>
      <c r="AB31" s="17">
        <f t="shared" si="16"/>
        <v>2008</v>
      </c>
      <c r="AC31" s="17" t="str">
        <f t="shared" si="17"/>
        <v>m</v>
      </c>
      <c r="AD31" s="17">
        <f t="shared" si="18"/>
        <v>27</v>
      </c>
      <c r="AE31" s="170">
        <f t="shared" si="19"/>
        <v>226</v>
      </c>
      <c r="AF31" s="17">
        <f t="shared" si="20"/>
        <v>2011</v>
      </c>
      <c r="AG31" s="17" t="str">
        <f t="shared" si="21"/>
        <v>i</v>
      </c>
      <c r="AH31" s="131"/>
      <c r="AI31" s="131"/>
      <c r="AJ31" s="131"/>
      <c r="AK31" s="131"/>
      <c r="AL31" s="17">
        <f t="shared" si="22"/>
        <v>31</v>
      </c>
      <c r="AM31" s="17">
        <f t="shared" si="23"/>
        <v>47</v>
      </c>
      <c r="AN31" s="17">
        <f t="shared" si="24"/>
        <v>2009</v>
      </c>
      <c r="AO31" s="17" t="str">
        <f t="shared" si="25"/>
        <v>m</v>
      </c>
      <c r="AP31" s="17">
        <f t="shared" si="26"/>
        <v>16</v>
      </c>
      <c r="AQ31" s="172">
        <f t="shared" si="27"/>
        <v>10.6</v>
      </c>
      <c r="AR31" s="17">
        <f t="shared" si="28"/>
        <v>2008</v>
      </c>
      <c r="AS31" s="17" t="str">
        <f t="shared" si="29"/>
        <v>i</v>
      </c>
      <c r="AT31" s="17">
        <f t="shared" si="30"/>
        <v>18</v>
      </c>
      <c r="AU31" s="141">
        <f t="shared" si="31"/>
        <v>520</v>
      </c>
      <c r="AV31" s="17">
        <f t="shared" si="32"/>
        <v>2010</v>
      </c>
      <c r="AW31" s="17" t="str">
        <f t="shared" si="33"/>
        <v>m</v>
      </c>
      <c r="AX31" s="17">
        <f t="shared" si="34"/>
        <v>36</v>
      </c>
      <c r="AY31" s="170">
        <f t="shared" si="35"/>
        <v>154</v>
      </c>
      <c r="AZ31" s="17">
        <f t="shared" si="36"/>
        <v>2013</v>
      </c>
      <c r="BA31" s="17" t="str">
        <f t="shared" si="37"/>
        <v>m</v>
      </c>
      <c r="BB31" s="17">
        <f t="shared" si="38"/>
        <v>32</v>
      </c>
      <c r="BC31" s="170">
        <f t="shared" si="39"/>
        <v>44</v>
      </c>
      <c r="BD31" s="17">
        <f t="shared" si="40"/>
        <v>2012</v>
      </c>
      <c r="BE31" s="17" t="str">
        <f t="shared" si="41"/>
        <v>i</v>
      </c>
      <c r="BF31" s="131"/>
      <c r="BG31" s="131"/>
      <c r="BH31" s="131"/>
      <c r="BI31" s="131"/>
      <c r="BJ31" s="17">
        <f t="shared" si="42"/>
        <v>69</v>
      </c>
      <c r="BK31" s="172">
        <f t="shared" si="43"/>
        <v>4</v>
      </c>
      <c r="BL31" s="17">
        <f t="shared" si="44"/>
        <v>2013</v>
      </c>
      <c r="BM31" s="17" t="str">
        <f t="shared" si="45"/>
        <v>m</v>
      </c>
      <c r="BN31" s="17">
        <f t="shared" si="46"/>
        <v>139</v>
      </c>
      <c r="BO31" s="172">
        <f t="shared" si="47"/>
        <v>23.7</v>
      </c>
      <c r="BP31" s="17">
        <f t="shared" si="48"/>
        <v>2013</v>
      </c>
      <c r="BQ31" s="17" t="str">
        <f t="shared" si="49"/>
        <v>m</v>
      </c>
      <c r="BR31" s="131"/>
      <c r="BS31" s="131"/>
      <c r="BT31" s="131"/>
      <c r="BU31" s="131"/>
      <c r="BV31" s="138"/>
      <c r="BW31" s="138"/>
      <c r="BX31" s="138"/>
      <c r="BY31" s="138"/>
      <c r="BZ31" s="17">
        <f t="shared" si="50"/>
        <v>96</v>
      </c>
      <c r="CA31" s="170">
        <f t="shared" si="51"/>
        <v>107</v>
      </c>
      <c r="CB31" s="17">
        <f t="shared" si="52"/>
        <v>2013</v>
      </c>
      <c r="CC31" s="17" t="str">
        <f t="shared" si="53"/>
        <v>m</v>
      </c>
      <c r="CD31" s="131"/>
      <c r="CE31" s="131"/>
      <c r="CF31" s="131"/>
      <c r="CG31" s="131"/>
      <c r="CH31" s="17">
        <f t="shared" si="54"/>
        <v>74</v>
      </c>
      <c r="CI31" s="171">
        <f t="shared" si="55"/>
        <v>-0.44</v>
      </c>
      <c r="CJ31" s="17">
        <f t="shared" si="56"/>
        <v>2013</v>
      </c>
      <c r="CK31" s="17" t="str">
        <f t="shared" si="57"/>
        <v>m</v>
      </c>
      <c r="CL31" s="17">
        <f t="shared" si="58"/>
        <v>22</v>
      </c>
      <c r="CM31" s="170">
        <f t="shared" si="59"/>
        <v>21</v>
      </c>
      <c r="CN31" s="17">
        <f t="shared" si="60"/>
        <v>2013</v>
      </c>
      <c r="CO31" s="17" t="str">
        <f t="shared" si="61"/>
        <v>m</v>
      </c>
    </row>
    <row r="32" spans="1:93" ht="16">
      <c r="A32" s="45" t="s">
        <v>587</v>
      </c>
      <c r="B32" s="45" t="s">
        <v>586</v>
      </c>
      <c r="C32" s="117" t="s">
        <v>44</v>
      </c>
      <c r="D32" s="82">
        <f t="shared" si="0"/>
        <v>40.4</v>
      </c>
      <c r="E32" s="83">
        <f t="shared" si="1"/>
        <v>26</v>
      </c>
      <c r="F32" s="131"/>
      <c r="G32" s="131"/>
      <c r="H32" s="131"/>
      <c r="I32" s="131"/>
      <c r="J32" s="17">
        <f t="shared" si="2"/>
        <v>36</v>
      </c>
      <c r="K32" s="17">
        <f t="shared" si="3"/>
        <v>58</v>
      </c>
      <c r="L32" s="17">
        <f t="shared" si="4"/>
        <v>2007</v>
      </c>
      <c r="M32" s="17" t="str">
        <f t="shared" si="5"/>
        <v>m</v>
      </c>
      <c r="N32" s="17">
        <f t="shared" si="6"/>
        <v>39</v>
      </c>
      <c r="O32" s="17">
        <f t="shared" si="7"/>
        <v>5</v>
      </c>
      <c r="P32" s="17">
        <f t="shared" si="8"/>
        <v>2010</v>
      </c>
      <c r="Q32" s="17" t="str">
        <f t="shared" si="9"/>
        <v>m</v>
      </c>
      <c r="R32" s="131"/>
      <c r="S32" s="131"/>
      <c r="T32" s="131"/>
      <c r="U32" s="131"/>
      <c r="V32" s="17">
        <f t="shared" si="10"/>
        <v>10</v>
      </c>
      <c r="W32" s="17">
        <f t="shared" si="11"/>
        <v>37</v>
      </c>
      <c r="X32" s="17">
        <f t="shared" si="12"/>
        <v>2010</v>
      </c>
      <c r="Y32" s="17" t="str">
        <f t="shared" si="13"/>
        <v>m</v>
      </c>
      <c r="Z32" s="17">
        <f t="shared" si="14"/>
        <v>86</v>
      </c>
      <c r="AA32" s="173">
        <f t="shared" si="15"/>
        <v>0.79400000000000004</v>
      </c>
      <c r="AB32" s="17">
        <f t="shared" si="16"/>
        <v>2008</v>
      </c>
      <c r="AC32" s="17" t="str">
        <f t="shared" si="17"/>
        <v>m</v>
      </c>
      <c r="AD32" s="17">
        <f t="shared" si="18"/>
        <v>28</v>
      </c>
      <c r="AE32" s="170">
        <f t="shared" si="19"/>
        <v>228</v>
      </c>
      <c r="AF32" s="17">
        <f t="shared" si="20"/>
        <v>2011</v>
      </c>
      <c r="AG32" s="17" t="str">
        <f t="shared" si="21"/>
        <v>i</v>
      </c>
      <c r="AH32" s="131"/>
      <c r="AI32" s="131"/>
      <c r="AJ32" s="131"/>
      <c r="AK32" s="131"/>
      <c r="AL32" s="17">
        <f t="shared" si="22"/>
        <v>19</v>
      </c>
      <c r="AM32" s="17">
        <f t="shared" si="23"/>
        <v>59</v>
      </c>
      <c r="AN32" s="17">
        <f t="shared" si="24"/>
        <v>2011</v>
      </c>
      <c r="AO32" s="17" t="str">
        <f t="shared" si="25"/>
        <v>m</v>
      </c>
      <c r="AP32" s="17">
        <f t="shared" si="26"/>
        <v>38</v>
      </c>
      <c r="AQ32" s="172">
        <f t="shared" si="27"/>
        <v>10.5</v>
      </c>
      <c r="AR32" s="17">
        <f t="shared" si="28"/>
        <v>2008</v>
      </c>
      <c r="AS32" s="17" t="str">
        <f t="shared" si="29"/>
        <v>i</v>
      </c>
      <c r="AT32" s="17">
        <f t="shared" si="30"/>
        <v>19</v>
      </c>
      <c r="AU32" s="141">
        <f t="shared" si="31"/>
        <v>525</v>
      </c>
      <c r="AV32" s="17">
        <f t="shared" si="32"/>
        <v>2010</v>
      </c>
      <c r="AW32" s="17" t="str">
        <f t="shared" si="33"/>
        <v>m</v>
      </c>
      <c r="AX32" s="17">
        <f t="shared" si="34"/>
        <v>33</v>
      </c>
      <c r="AY32" s="170">
        <f t="shared" si="35"/>
        <v>157</v>
      </c>
      <c r="AZ32" s="17">
        <f t="shared" si="36"/>
        <v>2013</v>
      </c>
      <c r="BA32" s="17" t="str">
        <f t="shared" si="37"/>
        <v>m</v>
      </c>
      <c r="BB32" s="17">
        <f t="shared" si="38"/>
        <v>74</v>
      </c>
      <c r="BC32" s="170">
        <f t="shared" si="39"/>
        <v>49</v>
      </c>
      <c r="BD32" s="17">
        <f t="shared" si="40"/>
        <v>2012</v>
      </c>
      <c r="BE32" s="17" t="str">
        <f t="shared" si="41"/>
        <v>m</v>
      </c>
      <c r="BF32" s="131"/>
      <c r="BG32" s="131"/>
      <c r="BH32" s="131"/>
      <c r="BI32" s="131"/>
      <c r="BJ32" s="17">
        <f t="shared" si="42"/>
        <v>56</v>
      </c>
      <c r="BK32" s="172">
        <f t="shared" si="43"/>
        <v>4.5</v>
      </c>
      <c r="BL32" s="17">
        <f t="shared" si="44"/>
        <v>2013</v>
      </c>
      <c r="BM32" s="17" t="str">
        <f t="shared" si="45"/>
        <v>m</v>
      </c>
      <c r="BN32" s="17">
        <f t="shared" si="46"/>
        <v>102</v>
      </c>
      <c r="BO32" s="172">
        <f t="shared" si="47"/>
        <v>28.45</v>
      </c>
      <c r="BP32" s="17">
        <f t="shared" si="48"/>
        <v>2013</v>
      </c>
      <c r="BQ32" s="17" t="str">
        <f t="shared" si="49"/>
        <v>m</v>
      </c>
      <c r="BR32" s="131"/>
      <c r="BS32" s="131"/>
      <c r="BT32" s="131"/>
      <c r="BU32" s="131"/>
      <c r="BV32" s="138"/>
      <c r="BW32" s="138"/>
      <c r="BX32" s="138"/>
      <c r="BY32" s="138"/>
      <c r="BZ32" s="17">
        <f t="shared" si="50"/>
        <v>63</v>
      </c>
      <c r="CA32" s="170">
        <f t="shared" si="51"/>
        <v>142</v>
      </c>
      <c r="CB32" s="17">
        <f t="shared" si="52"/>
        <v>2013</v>
      </c>
      <c r="CC32" s="17" t="str">
        <f t="shared" si="53"/>
        <v>m</v>
      </c>
      <c r="CD32" s="131"/>
      <c r="CE32" s="131"/>
      <c r="CF32" s="131"/>
      <c r="CG32" s="131"/>
      <c r="CH32" s="17">
        <f t="shared" si="54"/>
        <v>33</v>
      </c>
      <c r="CI32" s="171">
        <f t="shared" si="55"/>
        <v>-0.92</v>
      </c>
      <c r="CJ32" s="17">
        <f t="shared" si="56"/>
        <v>2013</v>
      </c>
      <c r="CK32" s="17" t="str">
        <f t="shared" si="57"/>
        <v>m</v>
      </c>
      <c r="CL32" s="17">
        <f t="shared" si="58"/>
        <v>56</v>
      </c>
      <c r="CM32" s="170">
        <f t="shared" si="59"/>
        <v>28</v>
      </c>
      <c r="CN32" s="17">
        <f t="shared" si="60"/>
        <v>2013</v>
      </c>
      <c r="CO32" s="17" t="str">
        <f t="shared" si="61"/>
        <v>i</v>
      </c>
    </row>
    <row r="33" spans="1:93" ht="16">
      <c r="A33" s="45" t="s">
        <v>469</v>
      </c>
      <c r="B33" s="45" t="s">
        <v>468</v>
      </c>
      <c r="C33" s="117" t="s">
        <v>15</v>
      </c>
      <c r="D33" s="82">
        <f t="shared" si="0"/>
        <v>41.666666666666664</v>
      </c>
      <c r="E33" s="83">
        <f t="shared" si="1"/>
        <v>27</v>
      </c>
      <c r="F33" s="131"/>
      <c r="G33" s="131"/>
      <c r="H33" s="131"/>
      <c r="I33" s="131"/>
      <c r="J33" s="17">
        <f t="shared" si="2"/>
        <v>7</v>
      </c>
      <c r="K33" s="17">
        <f t="shared" si="3"/>
        <v>48</v>
      </c>
      <c r="L33" s="17">
        <f t="shared" si="4"/>
        <v>2007</v>
      </c>
      <c r="M33" s="17" t="str">
        <f t="shared" si="5"/>
        <v>m</v>
      </c>
      <c r="N33" s="17">
        <f t="shared" si="6"/>
        <v>1</v>
      </c>
      <c r="O33" s="17">
        <f t="shared" si="7"/>
        <v>1</v>
      </c>
      <c r="P33" s="17">
        <f t="shared" si="8"/>
        <v>2010</v>
      </c>
      <c r="Q33" s="17" t="str">
        <f t="shared" si="9"/>
        <v>m</v>
      </c>
      <c r="R33" s="131"/>
      <c r="S33" s="131"/>
      <c r="T33" s="131"/>
      <c r="U33" s="131"/>
      <c r="V33" s="17">
        <f t="shared" si="10"/>
        <v>6</v>
      </c>
      <c r="W33" s="17">
        <f t="shared" si="11"/>
        <v>33</v>
      </c>
      <c r="X33" s="17">
        <f t="shared" si="12"/>
        <v>2010</v>
      </c>
      <c r="Y33" s="17" t="str">
        <f t="shared" si="13"/>
        <v>m</v>
      </c>
      <c r="Z33" s="17">
        <f t="shared" si="14"/>
        <v>18</v>
      </c>
      <c r="AA33" s="173">
        <f t="shared" si="15"/>
        <v>0.63800000000000001</v>
      </c>
      <c r="AB33" s="17">
        <f t="shared" si="16"/>
        <v>2008</v>
      </c>
      <c r="AC33" s="17" t="str">
        <f t="shared" si="17"/>
        <v>m</v>
      </c>
      <c r="AD33" s="17">
        <f t="shared" si="18"/>
        <v>44</v>
      </c>
      <c r="AE33" s="170">
        <f t="shared" si="19"/>
        <v>447</v>
      </c>
      <c r="AF33" s="17">
        <f t="shared" si="20"/>
        <v>2011</v>
      </c>
      <c r="AG33" s="17" t="str">
        <f t="shared" si="21"/>
        <v>m</v>
      </c>
      <c r="AH33" s="131"/>
      <c r="AI33" s="131"/>
      <c r="AJ33" s="131"/>
      <c r="AK33" s="131"/>
      <c r="AL33" s="17">
        <f t="shared" si="22"/>
        <v>21</v>
      </c>
      <c r="AM33" s="17">
        <f t="shared" si="23"/>
        <v>55</v>
      </c>
      <c r="AN33" s="17">
        <f t="shared" si="24"/>
        <v>2008</v>
      </c>
      <c r="AO33" s="17" t="str">
        <f t="shared" si="25"/>
        <v>m</v>
      </c>
      <c r="AP33" s="17">
        <f t="shared" si="26"/>
        <v>16</v>
      </c>
      <c r="AQ33" s="172">
        <f t="shared" si="27"/>
        <v>10.6</v>
      </c>
      <c r="AR33" s="17">
        <f t="shared" si="28"/>
        <v>2008</v>
      </c>
      <c r="AS33" s="17" t="str">
        <f t="shared" si="29"/>
        <v>i</v>
      </c>
      <c r="AT33" s="17">
        <f t="shared" si="30"/>
        <v>9</v>
      </c>
      <c r="AU33" s="141">
        <f t="shared" si="31"/>
        <v>408</v>
      </c>
      <c r="AV33" s="17">
        <f t="shared" si="32"/>
        <v>2010</v>
      </c>
      <c r="AW33" s="17" t="str">
        <f t="shared" si="33"/>
        <v>m</v>
      </c>
      <c r="AX33" s="17">
        <f t="shared" si="34"/>
        <v>52</v>
      </c>
      <c r="AY33" s="170">
        <f t="shared" si="35"/>
        <v>139</v>
      </c>
      <c r="AZ33" s="17">
        <f t="shared" si="36"/>
        <v>2013</v>
      </c>
      <c r="BA33" s="17" t="str">
        <f t="shared" si="37"/>
        <v>m</v>
      </c>
      <c r="BB33" s="17">
        <f t="shared" si="38"/>
        <v>68</v>
      </c>
      <c r="BC33" s="170">
        <f t="shared" si="39"/>
        <v>48</v>
      </c>
      <c r="BD33" s="17">
        <f t="shared" si="40"/>
        <v>2012</v>
      </c>
      <c r="BE33" s="17" t="str">
        <f t="shared" si="41"/>
        <v>m</v>
      </c>
      <c r="BF33" s="131"/>
      <c r="BG33" s="131"/>
      <c r="BH33" s="131"/>
      <c r="BI33" s="131"/>
      <c r="BJ33" s="17">
        <f t="shared" si="42"/>
        <v>77</v>
      </c>
      <c r="BK33" s="172">
        <f t="shared" si="43"/>
        <v>3.5</v>
      </c>
      <c r="BL33" s="17">
        <f t="shared" si="44"/>
        <v>2013</v>
      </c>
      <c r="BM33" s="17" t="str">
        <f t="shared" si="45"/>
        <v>m</v>
      </c>
      <c r="BN33" s="17">
        <f t="shared" si="46"/>
        <v>112</v>
      </c>
      <c r="BO33" s="172">
        <f t="shared" si="47"/>
        <v>28.01</v>
      </c>
      <c r="BP33" s="17">
        <f t="shared" si="48"/>
        <v>2013</v>
      </c>
      <c r="BQ33" s="17" t="str">
        <f t="shared" si="49"/>
        <v>m</v>
      </c>
      <c r="BR33" s="131"/>
      <c r="BS33" s="131"/>
      <c r="BT33" s="131"/>
      <c r="BU33" s="131"/>
      <c r="BV33" s="138"/>
      <c r="BW33" s="138"/>
      <c r="BX33" s="138"/>
      <c r="BY33" s="138"/>
      <c r="BZ33" s="17">
        <f t="shared" si="50"/>
        <v>74</v>
      </c>
      <c r="CA33" s="170">
        <f t="shared" si="51"/>
        <v>130</v>
      </c>
      <c r="CB33" s="17">
        <f t="shared" si="52"/>
        <v>2013</v>
      </c>
      <c r="CC33" s="17" t="str">
        <f t="shared" si="53"/>
        <v>m</v>
      </c>
      <c r="CD33" s="131"/>
      <c r="CE33" s="131"/>
      <c r="CF33" s="131"/>
      <c r="CG33" s="131"/>
      <c r="CH33" s="17">
        <f t="shared" si="54"/>
        <v>82</v>
      </c>
      <c r="CI33" s="171">
        <f t="shared" si="55"/>
        <v>-0.35</v>
      </c>
      <c r="CJ33" s="17">
        <f t="shared" si="56"/>
        <v>2013</v>
      </c>
      <c r="CK33" s="17" t="str">
        <f t="shared" si="57"/>
        <v>m</v>
      </c>
      <c r="CL33" s="17">
        <f t="shared" si="58"/>
        <v>56</v>
      </c>
      <c r="CM33" s="170">
        <f t="shared" si="59"/>
        <v>28</v>
      </c>
      <c r="CN33" s="17">
        <f t="shared" si="60"/>
        <v>2013</v>
      </c>
      <c r="CO33" s="17" t="str">
        <f t="shared" si="61"/>
        <v>i</v>
      </c>
    </row>
    <row r="34" spans="1:93" ht="16">
      <c r="A34" s="45" t="s">
        <v>381</v>
      </c>
      <c r="B34" s="45" t="s">
        <v>380</v>
      </c>
      <c r="C34" s="117" t="s">
        <v>57</v>
      </c>
      <c r="D34" s="82">
        <f t="shared" si="0"/>
        <v>42.266666666666666</v>
      </c>
      <c r="E34" s="83">
        <f t="shared" si="1"/>
        <v>28</v>
      </c>
      <c r="F34" s="131"/>
      <c r="G34" s="131"/>
      <c r="H34" s="131"/>
      <c r="I34" s="131"/>
      <c r="J34" s="17">
        <f t="shared" si="2"/>
        <v>51</v>
      </c>
      <c r="K34" s="17">
        <f t="shared" si="3"/>
        <v>62</v>
      </c>
      <c r="L34" s="17">
        <f t="shared" si="4"/>
        <v>2007</v>
      </c>
      <c r="M34" s="17" t="str">
        <f t="shared" si="5"/>
        <v>m</v>
      </c>
      <c r="N34" s="17">
        <f t="shared" si="6"/>
        <v>39</v>
      </c>
      <c r="O34" s="17">
        <f t="shared" si="7"/>
        <v>5</v>
      </c>
      <c r="P34" s="17">
        <f t="shared" si="8"/>
        <v>2010</v>
      </c>
      <c r="Q34" s="17" t="str">
        <f t="shared" si="9"/>
        <v>m</v>
      </c>
      <c r="R34" s="131"/>
      <c r="S34" s="131"/>
      <c r="T34" s="131"/>
      <c r="U34" s="131"/>
      <c r="V34" s="17">
        <f t="shared" si="10"/>
        <v>15</v>
      </c>
      <c r="W34" s="17">
        <f t="shared" si="11"/>
        <v>43</v>
      </c>
      <c r="X34" s="17">
        <f t="shared" si="12"/>
        <v>2010</v>
      </c>
      <c r="Y34" s="17" t="str">
        <f t="shared" si="13"/>
        <v>m</v>
      </c>
      <c r="Z34" s="17">
        <f t="shared" si="14"/>
        <v>2</v>
      </c>
      <c r="AA34" s="173">
        <f t="shared" si="15"/>
        <v>0.47099999999999997</v>
      </c>
      <c r="AB34" s="17">
        <f t="shared" si="16"/>
        <v>2008</v>
      </c>
      <c r="AC34" s="17" t="str">
        <f t="shared" si="17"/>
        <v>m</v>
      </c>
      <c r="AD34" s="17">
        <f t="shared" si="18"/>
        <v>1</v>
      </c>
      <c r="AE34" s="170">
        <f t="shared" si="19"/>
        <v>32</v>
      </c>
      <c r="AF34" s="17">
        <f t="shared" si="20"/>
        <v>2011</v>
      </c>
      <c r="AG34" s="17" t="str">
        <f t="shared" si="21"/>
        <v>m</v>
      </c>
      <c r="AH34" s="131"/>
      <c r="AI34" s="131"/>
      <c r="AJ34" s="131"/>
      <c r="AK34" s="131"/>
      <c r="AL34" s="17">
        <f t="shared" si="22"/>
        <v>1</v>
      </c>
      <c r="AM34" s="17">
        <f t="shared" si="23"/>
        <v>77</v>
      </c>
      <c r="AN34" s="17">
        <f t="shared" si="24"/>
        <v>2001</v>
      </c>
      <c r="AO34" s="17" t="str">
        <f t="shared" si="25"/>
        <v>m</v>
      </c>
      <c r="AP34" s="17">
        <f t="shared" si="26"/>
        <v>38</v>
      </c>
      <c r="AQ34" s="172">
        <f t="shared" si="27"/>
        <v>10.5</v>
      </c>
      <c r="AR34" s="17">
        <f t="shared" si="28"/>
        <v>2008</v>
      </c>
      <c r="AS34" s="17" t="str">
        <f t="shared" si="29"/>
        <v>i</v>
      </c>
      <c r="AT34" s="17">
        <f t="shared" si="30"/>
        <v>26</v>
      </c>
      <c r="AU34" s="141">
        <f t="shared" si="31"/>
        <v>613</v>
      </c>
      <c r="AV34" s="17">
        <f t="shared" si="32"/>
        <v>2010</v>
      </c>
      <c r="AW34" s="17" t="str">
        <f t="shared" si="33"/>
        <v>m</v>
      </c>
      <c r="AX34" s="17">
        <f t="shared" si="34"/>
        <v>13</v>
      </c>
      <c r="AY34" s="170">
        <f t="shared" si="35"/>
        <v>177</v>
      </c>
      <c r="AZ34" s="17">
        <f t="shared" si="36"/>
        <v>2013</v>
      </c>
      <c r="BA34" s="17" t="str">
        <f t="shared" si="37"/>
        <v>m</v>
      </c>
      <c r="BB34" s="17">
        <f t="shared" si="38"/>
        <v>17</v>
      </c>
      <c r="BC34" s="170">
        <f t="shared" si="39"/>
        <v>41</v>
      </c>
      <c r="BD34" s="17">
        <f t="shared" si="40"/>
        <v>2012</v>
      </c>
      <c r="BE34" s="17" t="str">
        <f t="shared" si="41"/>
        <v>m</v>
      </c>
      <c r="BF34" s="131"/>
      <c r="BG34" s="131"/>
      <c r="BH34" s="131"/>
      <c r="BI34" s="131"/>
      <c r="BJ34" s="17">
        <f t="shared" si="42"/>
        <v>56</v>
      </c>
      <c r="BK34" s="172">
        <f t="shared" si="43"/>
        <v>4.5</v>
      </c>
      <c r="BL34" s="17">
        <f t="shared" si="44"/>
        <v>2013</v>
      </c>
      <c r="BM34" s="17" t="str">
        <f t="shared" si="45"/>
        <v>m</v>
      </c>
      <c r="BN34" s="17">
        <f t="shared" si="46"/>
        <v>137</v>
      </c>
      <c r="BO34" s="172">
        <f t="shared" si="47"/>
        <v>24.09</v>
      </c>
      <c r="BP34" s="17">
        <f t="shared" si="48"/>
        <v>2013</v>
      </c>
      <c r="BQ34" s="17" t="str">
        <f t="shared" si="49"/>
        <v>m</v>
      </c>
      <c r="BR34" s="131"/>
      <c r="BS34" s="131"/>
      <c r="BT34" s="131"/>
      <c r="BU34" s="131"/>
      <c r="BV34" s="138"/>
      <c r="BW34" s="138"/>
      <c r="BX34" s="138"/>
      <c r="BY34" s="138"/>
      <c r="BZ34" s="17">
        <f t="shared" si="50"/>
        <v>46</v>
      </c>
      <c r="CA34" s="170">
        <f t="shared" si="51"/>
        <v>162</v>
      </c>
      <c r="CB34" s="17">
        <f t="shared" si="52"/>
        <v>2013</v>
      </c>
      <c r="CC34" s="17" t="str">
        <f t="shared" si="53"/>
        <v>m</v>
      </c>
      <c r="CD34" s="131"/>
      <c r="CE34" s="131"/>
      <c r="CF34" s="131"/>
      <c r="CG34" s="131"/>
      <c r="CH34" s="17">
        <f t="shared" si="54"/>
        <v>25</v>
      </c>
      <c r="CI34" s="171">
        <f t="shared" si="55"/>
        <v>-1.1299999999999999</v>
      </c>
      <c r="CJ34" s="17">
        <f t="shared" si="56"/>
        <v>2013</v>
      </c>
      <c r="CK34" s="17" t="str">
        <f t="shared" si="57"/>
        <v>m</v>
      </c>
      <c r="CL34" s="17">
        <f t="shared" si="58"/>
        <v>169</v>
      </c>
      <c r="CM34" s="170">
        <f t="shared" si="59"/>
        <v>42</v>
      </c>
      <c r="CN34" s="17">
        <f t="shared" si="60"/>
        <v>2013</v>
      </c>
      <c r="CO34" s="17" t="str">
        <f t="shared" si="61"/>
        <v>m</v>
      </c>
    </row>
    <row r="35" spans="1:93" ht="16">
      <c r="A35" s="45" t="s">
        <v>307</v>
      </c>
      <c r="B35" s="45" t="s">
        <v>306</v>
      </c>
      <c r="C35" s="117" t="s">
        <v>33</v>
      </c>
      <c r="D35" s="82">
        <f t="shared" si="0"/>
        <v>42.6</v>
      </c>
      <c r="E35" s="83">
        <f t="shared" si="1"/>
        <v>29</v>
      </c>
      <c r="F35" s="131"/>
      <c r="G35" s="131"/>
      <c r="H35" s="131"/>
      <c r="I35" s="131"/>
      <c r="J35" s="17">
        <f t="shared" si="2"/>
        <v>28</v>
      </c>
      <c r="K35" s="17">
        <f t="shared" si="3"/>
        <v>55</v>
      </c>
      <c r="L35" s="17">
        <f t="shared" si="4"/>
        <v>2007</v>
      </c>
      <c r="M35" s="17" t="str">
        <f t="shared" si="5"/>
        <v>m</v>
      </c>
      <c r="N35" s="17">
        <f t="shared" si="6"/>
        <v>52</v>
      </c>
      <c r="O35" s="17">
        <f t="shared" si="7"/>
        <v>6</v>
      </c>
      <c r="P35" s="17">
        <f t="shared" si="8"/>
        <v>2010</v>
      </c>
      <c r="Q35" s="17" t="str">
        <f t="shared" si="9"/>
        <v>m</v>
      </c>
      <c r="R35" s="131"/>
      <c r="S35" s="131"/>
      <c r="T35" s="131"/>
      <c r="U35" s="131"/>
      <c r="V35" s="17">
        <f t="shared" si="10"/>
        <v>20</v>
      </c>
      <c r="W35" s="17">
        <f t="shared" si="11"/>
        <v>45</v>
      </c>
      <c r="X35" s="17">
        <f t="shared" si="12"/>
        <v>2010</v>
      </c>
      <c r="Y35" s="17" t="str">
        <f t="shared" si="13"/>
        <v>m</v>
      </c>
      <c r="Z35" s="17">
        <f t="shared" si="14"/>
        <v>60</v>
      </c>
      <c r="AA35" s="173">
        <f t="shared" si="15"/>
        <v>0.75900000000000001</v>
      </c>
      <c r="AB35" s="17">
        <f t="shared" si="16"/>
        <v>2008</v>
      </c>
      <c r="AC35" s="17" t="str">
        <f t="shared" si="17"/>
        <v>m</v>
      </c>
      <c r="AD35" s="17">
        <f t="shared" si="18"/>
        <v>18</v>
      </c>
      <c r="AE35" s="170">
        <f t="shared" si="19"/>
        <v>172</v>
      </c>
      <c r="AF35" s="17">
        <f t="shared" si="20"/>
        <v>2011</v>
      </c>
      <c r="AG35" s="17" t="str">
        <f t="shared" si="21"/>
        <v>m</v>
      </c>
      <c r="AH35" s="131"/>
      <c r="AI35" s="131"/>
      <c r="AJ35" s="131"/>
      <c r="AK35" s="131"/>
      <c r="AL35" s="17">
        <f t="shared" si="22"/>
        <v>31</v>
      </c>
      <c r="AM35" s="17">
        <f t="shared" si="23"/>
        <v>47</v>
      </c>
      <c r="AN35" s="17">
        <f t="shared" si="24"/>
        <v>2011</v>
      </c>
      <c r="AO35" s="17" t="str">
        <f t="shared" si="25"/>
        <v>m</v>
      </c>
      <c r="AP35" s="17">
        <f t="shared" si="26"/>
        <v>77</v>
      </c>
      <c r="AQ35" s="172">
        <f t="shared" si="27"/>
        <v>10.4</v>
      </c>
      <c r="AR35" s="17">
        <f t="shared" si="28"/>
        <v>2008</v>
      </c>
      <c r="AS35" s="17" t="str">
        <f t="shared" si="29"/>
        <v>i</v>
      </c>
      <c r="AT35" s="17">
        <f t="shared" si="30"/>
        <v>68</v>
      </c>
      <c r="AU35" s="141">
        <f t="shared" si="31"/>
        <v>2665</v>
      </c>
      <c r="AV35" s="17">
        <f t="shared" si="32"/>
        <v>2010</v>
      </c>
      <c r="AW35" s="17" t="str">
        <f t="shared" si="33"/>
        <v>m</v>
      </c>
      <c r="AX35" s="17">
        <f t="shared" si="34"/>
        <v>5</v>
      </c>
      <c r="AY35" s="170">
        <f t="shared" si="35"/>
        <v>185</v>
      </c>
      <c r="AZ35" s="17">
        <f t="shared" si="36"/>
        <v>2013</v>
      </c>
      <c r="BA35" s="17" t="str">
        <f t="shared" si="37"/>
        <v>m</v>
      </c>
      <c r="BB35" s="17">
        <f t="shared" si="38"/>
        <v>54</v>
      </c>
      <c r="BC35" s="170">
        <f t="shared" si="39"/>
        <v>47</v>
      </c>
      <c r="BD35" s="17">
        <f t="shared" si="40"/>
        <v>2012</v>
      </c>
      <c r="BE35" s="17" t="str">
        <f t="shared" si="41"/>
        <v>m</v>
      </c>
      <c r="BF35" s="131"/>
      <c r="BG35" s="131"/>
      <c r="BH35" s="131"/>
      <c r="BI35" s="131"/>
      <c r="BJ35" s="17">
        <f t="shared" si="42"/>
        <v>31</v>
      </c>
      <c r="BK35" s="172">
        <f t="shared" si="43"/>
        <v>5.5</v>
      </c>
      <c r="BL35" s="17">
        <f t="shared" si="44"/>
        <v>2013</v>
      </c>
      <c r="BM35" s="17" t="str">
        <f t="shared" si="45"/>
        <v>m</v>
      </c>
      <c r="BN35" s="17">
        <f t="shared" si="46"/>
        <v>109</v>
      </c>
      <c r="BO35" s="172">
        <f t="shared" si="47"/>
        <v>28.2</v>
      </c>
      <c r="BP35" s="17">
        <f t="shared" si="48"/>
        <v>2013</v>
      </c>
      <c r="BQ35" s="17" t="str">
        <f t="shared" si="49"/>
        <v>m</v>
      </c>
      <c r="BR35" s="131"/>
      <c r="BS35" s="131"/>
      <c r="BT35" s="131"/>
      <c r="BU35" s="131"/>
      <c r="BV35" s="138"/>
      <c r="BW35" s="138"/>
      <c r="BX35" s="138"/>
      <c r="BY35" s="138"/>
      <c r="BZ35" s="17">
        <f t="shared" si="50"/>
        <v>84</v>
      </c>
      <c r="CA35" s="170">
        <f t="shared" si="51"/>
        <v>120</v>
      </c>
      <c r="CB35" s="17">
        <f t="shared" si="52"/>
        <v>2013</v>
      </c>
      <c r="CC35" s="17" t="str">
        <f t="shared" si="53"/>
        <v>m</v>
      </c>
      <c r="CD35" s="131"/>
      <c r="CE35" s="131"/>
      <c r="CF35" s="131"/>
      <c r="CG35" s="131"/>
      <c r="CH35" s="17">
        <f t="shared" si="54"/>
        <v>27</v>
      </c>
      <c r="CI35" s="171">
        <f t="shared" si="55"/>
        <v>-1.0900000000000001</v>
      </c>
      <c r="CJ35" s="17">
        <f t="shared" si="56"/>
        <v>2013</v>
      </c>
      <c r="CK35" s="17" t="str">
        <f t="shared" si="57"/>
        <v>m</v>
      </c>
      <c r="CL35" s="17">
        <f t="shared" si="58"/>
        <v>35</v>
      </c>
      <c r="CM35" s="170">
        <f t="shared" si="59"/>
        <v>25</v>
      </c>
      <c r="CN35" s="17">
        <f t="shared" si="60"/>
        <v>2013</v>
      </c>
      <c r="CO35" s="17" t="str">
        <f t="shared" si="61"/>
        <v>m</v>
      </c>
    </row>
    <row r="36" spans="1:93" ht="16">
      <c r="A36" s="45" t="s">
        <v>305</v>
      </c>
      <c r="B36" s="45" t="s">
        <v>304</v>
      </c>
      <c r="C36" s="117" t="s">
        <v>71</v>
      </c>
      <c r="D36" s="82">
        <f t="shared" si="0"/>
        <v>42.866666666666667</v>
      </c>
      <c r="E36" s="83">
        <f t="shared" si="1"/>
        <v>30</v>
      </c>
      <c r="F36" s="131"/>
      <c r="G36" s="131"/>
      <c r="H36" s="131"/>
      <c r="I36" s="131"/>
      <c r="J36" s="17">
        <f t="shared" si="2"/>
        <v>65</v>
      </c>
      <c r="K36" s="17">
        <f t="shared" si="3"/>
        <v>65</v>
      </c>
      <c r="L36" s="17">
        <f t="shared" si="4"/>
        <v>2007</v>
      </c>
      <c r="M36" s="17" t="str">
        <f t="shared" si="5"/>
        <v>m</v>
      </c>
      <c r="N36" s="17">
        <f t="shared" si="6"/>
        <v>12</v>
      </c>
      <c r="O36" s="17">
        <f t="shared" si="7"/>
        <v>3</v>
      </c>
      <c r="P36" s="17">
        <f t="shared" si="8"/>
        <v>2010</v>
      </c>
      <c r="Q36" s="17" t="str">
        <f t="shared" si="9"/>
        <v>m</v>
      </c>
      <c r="R36" s="131"/>
      <c r="S36" s="131"/>
      <c r="T36" s="131"/>
      <c r="U36" s="131"/>
      <c r="V36" s="17">
        <f t="shared" si="10"/>
        <v>50</v>
      </c>
      <c r="W36" s="17">
        <f t="shared" si="11"/>
        <v>66</v>
      </c>
      <c r="X36" s="17">
        <f t="shared" si="12"/>
        <v>2010</v>
      </c>
      <c r="Y36" s="17" t="str">
        <f t="shared" si="13"/>
        <v>m</v>
      </c>
      <c r="Z36" s="17">
        <f t="shared" si="14"/>
        <v>11</v>
      </c>
      <c r="AA36" s="173">
        <f t="shared" si="15"/>
        <v>0.60899999999999999</v>
      </c>
      <c r="AB36" s="17">
        <f t="shared" si="16"/>
        <v>2008</v>
      </c>
      <c r="AC36" s="17" t="str">
        <f t="shared" si="17"/>
        <v>m</v>
      </c>
      <c r="AD36" s="17">
        <f t="shared" si="18"/>
        <v>38</v>
      </c>
      <c r="AE36" s="170">
        <f t="shared" si="19"/>
        <v>306</v>
      </c>
      <c r="AF36" s="17">
        <f t="shared" si="20"/>
        <v>2011</v>
      </c>
      <c r="AG36" s="17" t="str">
        <f t="shared" si="21"/>
        <v>i</v>
      </c>
      <c r="AH36" s="131"/>
      <c r="AI36" s="131"/>
      <c r="AJ36" s="131"/>
      <c r="AK36" s="131"/>
      <c r="AL36" s="17">
        <f t="shared" si="22"/>
        <v>37</v>
      </c>
      <c r="AM36" s="17">
        <f t="shared" si="23"/>
        <v>45</v>
      </c>
      <c r="AN36" s="17">
        <f t="shared" si="24"/>
        <v>2004</v>
      </c>
      <c r="AO36" s="17" t="str">
        <f t="shared" si="25"/>
        <v>m</v>
      </c>
      <c r="AP36" s="17">
        <f t="shared" si="26"/>
        <v>38</v>
      </c>
      <c r="AQ36" s="172">
        <f t="shared" si="27"/>
        <v>10.5</v>
      </c>
      <c r="AR36" s="17">
        <f t="shared" si="28"/>
        <v>2008</v>
      </c>
      <c r="AS36" s="17" t="str">
        <f t="shared" si="29"/>
        <v>i</v>
      </c>
      <c r="AT36" s="17">
        <f t="shared" si="30"/>
        <v>30</v>
      </c>
      <c r="AU36" s="141">
        <f t="shared" si="31"/>
        <v>737</v>
      </c>
      <c r="AV36" s="17">
        <f t="shared" si="32"/>
        <v>2010</v>
      </c>
      <c r="AW36" s="17" t="str">
        <f t="shared" si="33"/>
        <v>m</v>
      </c>
      <c r="AX36" s="17">
        <f t="shared" si="34"/>
        <v>32</v>
      </c>
      <c r="AY36" s="170">
        <f t="shared" si="35"/>
        <v>158</v>
      </c>
      <c r="AZ36" s="17">
        <f t="shared" si="36"/>
        <v>2013</v>
      </c>
      <c r="BA36" s="17" t="str">
        <f t="shared" si="37"/>
        <v>m</v>
      </c>
      <c r="BB36" s="17">
        <f t="shared" si="38"/>
        <v>41</v>
      </c>
      <c r="BC36" s="170">
        <f t="shared" si="39"/>
        <v>45</v>
      </c>
      <c r="BD36" s="17">
        <f t="shared" si="40"/>
        <v>2012</v>
      </c>
      <c r="BE36" s="17" t="str">
        <f t="shared" si="41"/>
        <v>i</v>
      </c>
      <c r="BF36" s="131"/>
      <c r="BG36" s="131"/>
      <c r="BH36" s="131"/>
      <c r="BI36" s="131"/>
      <c r="BJ36" s="17">
        <f t="shared" si="42"/>
        <v>77</v>
      </c>
      <c r="BK36" s="172">
        <f t="shared" si="43"/>
        <v>3.5</v>
      </c>
      <c r="BL36" s="17">
        <f t="shared" si="44"/>
        <v>2013</v>
      </c>
      <c r="BM36" s="17" t="str">
        <f t="shared" si="45"/>
        <v>m</v>
      </c>
      <c r="BN36" s="17">
        <f t="shared" si="46"/>
        <v>135</v>
      </c>
      <c r="BO36" s="172">
        <f t="shared" si="47"/>
        <v>24.52</v>
      </c>
      <c r="BP36" s="17">
        <f t="shared" si="48"/>
        <v>2013</v>
      </c>
      <c r="BQ36" s="17" t="str">
        <f t="shared" si="49"/>
        <v>m</v>
      </c>
      <c r="BR36" s="131"/>
      <c r="BS36" s="131"/>
      <c r="BT36" s="131"/>
      <c r="BU36" s="131"/>
      <c r="BV36" s="138"/>
      <c r="BW36" s="138"/>
      <c r="BX36" s="138"/>
      <c r="BY36" s="138"/>
      <c r="BZ36" s="17">
        <f t="shared" si="50"/>
        <v>9</v>
      </c>
      <c r="CA36" s="170">
        <f t="shared" si="51"/>
        <v>209</v>
      </c>
      <c r="CB36" s="17">
        <f t="shared" si="52"/>
        <v>2013</v>
      </c>
      <c r="CC36" s="17" t="str">
        <f t="shared" si="53"/>
        <v>m</v>
      </c>
      <c r="CD36" s="131"/>
      <c r="CE36" s="131"/>
      <c r="CF36" s="131"/>
      <c r="CG36" s="131"/>
      <c r="CH36" s="17">
        <f t="shared" si="54"/>
        <v>31</v>
      </c>
      <c r="CI36" s="171">
        <f t="shared" si="55"/>
        <v>-0.94</v>
      </c>
      <c r="CJ36" s="17">
        <f t="shared" si="56"/>
        <v>2013</v>
      </c>
      <c r="CK36" s="17" t="str">
        <f t="shared" si="57"/>
        <v>m</v>
      </c>
      <c r="CL36" s="17">
        <f t="shared" si="58"/>
        <v>48</v>
      </c>
      <c r="CM36" s="170">
        <f t="shared" si="59"/>
        <v>27</v>
      </c>
      <c r="CN36" s="17">
        <f t="shared" si="60"/>
        <v>2013</v>
      </c>
      <c r="CO36" s="17" t="str">
        <f t="shared" si="61"/>
        <v>m</v>
      </c>
    </row>
    <row r="37" spans="1:93" ht="16">
      <c r="A37" s="45" t="s">
        <v>289</v>
      </c>
      <c r="B37" s="45" t="s">
        <v>288</v>
      </c>
      <c r="C37" s="117" t="s">
        <v>25</v>
      </c>
      <c r="D37" s="82">
        <f t="shared" si="0"/>
        <v>43.93333333333333</v>
      </c>
      <c r="E37" s="83">
        <f t="shared" si="1"/>
        <v>31</v>
      </c>
      <c r="F37" s="131"/>
      <c r="G37" s="131"/>
      <c r="H37" s="131"/>
      <c r="I37" s="131"/>
      <c r="J37" s="17">
        <f t="shared" si="2"/>
        <v>19</v>
      </c>
      <c r="K37" s="17">
        <f t="shared" si="3"/>
        <v>52</v>
      </c>
      <c r="L37" s="17">
        <f t="shared" si="4"/>
        <v>2007</v>
      </c>
      <c r="M37" s="17" t="str">
        <f t="shared" si="5"/>
        <v>m</v>
      </c>
      <c r="N37" s="17">
        <f t="shared" si="6"/>
        <v>52</v>
      </c>
      <c r="O37" s="17">
        <f t="shared" si="7"/>
        <v>6</v>
      </c>
      <c r="P37" s="17">
        <f t="shared" si="8"/>
        <v>2010</v>
      </c>
      <c r="Q37" s="17" t="str">
        <f t="shared" si="9"/>
        <v>m</v>
      </c>
      <c r="R37" s="131"/>
      <c r="S37" s="131"/>
      <c r="T37" s="131"/>
      <c r="U37" s="131"/>
      <c r="V37" s="17">
        <f t="shared" si="10"/>
        <v>44</v>
      </c>
      <c r="W37" s="17">
        <f t="shared" si="11"/>
        <v>63</v>
      </c>
      <c r="X37" s="17">
        <f t="shared" si="12"/>
        <v>2010</v>
      </c>
      <c r="Y37" s="17" t="str">
        <f t="shared" si="13"/>
        <v>m</v>
      </c>
      <c r="Z37" s="17">
        <f t="shared" si="14"/>
        <v>47</v>
      </c>
      <c r="AA37" s="173">
        <f t="shared" si="15"/>
        <v>0.74099999999999999</v>
      </c>
      <c r="AB37" s="17">
        <f t="shared" si="16"/>
        <v>2008</v>
      </c>
      <c r="AC37" s="17" t="str">
        <f t="shared" si="17"/>
        <v>m</v>
      </c>
      <c r="AD37" s="17">
        <f t="shared" si="18"/>
        <v>34</v>
      </c>
      <c r="AE37" s="170">
        <f t="shared" si="19"/>
        <v>256</v>
      </c>
      <c r="AF37" s="17">
        <f t="shared" si="20"/>
        <v>2011</v>
      </c>
      <c r="AG37" s="17" t="str">
        <f t="shared" si="21"/>
        <v>m</v>
      </c>
      <c r="AH37" s="131"/>
      <c r="AI37" s="131"/>
      <c r="AJ37" s="131"/>
      <c r="AK37" s="131"/>
      <c r="AL37" s="17">
        <f t="shared" si="22"/>
        <v>45</v>
      </c>
      <c r="AM37" s="17">
        <f t="shared" si="23"/>
        <v>40</v>
      </c>
      <c r="AN37" s="17">
        <f t="shared" si="24"/>
        <v>2007</v>
      </c>
      <c r="AO37" s="17" t="str">
        <f t="shared" si="25"/>
        <v>m</v>
      </c>
      <c r="AP37" s="17">
        <f t="shared" si="26"/>
        <v>38</v>
      </c>
      <c r="AQ37" s="172">
        <f t="shared" si="27"/>
        <v>10.5</v>
      </c>
      <c r="AR37" s="17">
        <f t="shared" si="28"/>
        <v>2008</v>
      </c>
      <c r="AS37" s="17" t="str">
        <f t="shared" si="29"/>
        <v>i</v>
      </c>
      <c r="AT37" s="17">
        <f t="shared" si="30"/>
        <v>47</v>
      </c>
      <c r="AU37" s="141">
        <f t="shared" si="31"/>
        <v>1207</v>
      </c>
      <c r="AV37" s="17">
        <f t="shared" si="32"/>
        <v>2010</v>
      </c>
      <c r="AW37" s="17" t="str">
        <f t="shared" si="33"/>
        <v>m</v>
      </c>
      <c r="AX37" s="17">
        <f t="shared" si="34"/>
        <v>22</v>
      </c>
      <c r="AY37" s="170">
        <f t="shared" si="35"/>
        <v>168</v>
      </c>
      <c r="AZ37" s="17">
        <f t="shared" si="36"/>
        <v>2013</v>
      </c>
      <c r="BA37" s="17" t="str">
        <f t="shared" si="37"/>
        <v>m</v>
      </c>
      <c r="BB37" s="17">
        <f t="shared" si="38"/>
        <v>21</v>
      </c>
      <c r="BC37" s="170">
        <f t="shared" si="39"/>
        <v>43</v>
      </c>
      <c r="BD37" s="17">
        <f t="shared" si="40"/>
        <v>2012</v>
      </c>
      <c r="BE37" s="17" t="str">
        <f t="shared" si="41"/>
        <v>m</v>
      </c>
      <c r="BF37" s="131"/>
      <c r="BG37" s="131"/>
      <c r="BH37" s="131"/>
      <c r="BI37" s="131"/>
      <c r="BJ37" s="17">
        <f t="shared" si="42"/>
        <v>15</v>
      </c>
      <c r="BK37" s="172">
        <f t="shared" si="43"/>
        <v>6</v>
      </c>
      <c r="BL37" s="17">
        <f t="shared" si="44"/>
        <v>2013</v>
      </c>
      <c r="BM37" s="17" t="str">
        <f t="shared" si="45"/>
        <v>m</v>
      </c>
      <c r="BN37" s="17">
        <f t="shared" si="46"/>
        <v>59</v>
      </c>
      <c r="BO37" s="172">
        <f t="shared" si="47"/>
        <v>34.78</v>
      </c>
      <c r="BP37" s="17">
        <f t="shared" si="48"/>
        <v>2013</v>
      </c>
      <c r="BQ37" s="17" t="str">
        <f t="shared" si="49"/>
        <v>m</v>
      </c>
      <c r="BR37" s="131"/>
      <c r="BS37" s="131"/>
      <c r="BT37" s="131"/>
      <c r="BU37" s="131"/>
      <c r="BV37" s="138"/>
      <c r="BW37" s="138"/>
      <c r="BX37" s="138"/>
      <c r="BY37" s="138"/>
      <c r="BZ37" s="17">
        <f t="shared" si="50"/>
        <v>120</v>
      </c>
      <c r="CA37" s="170">
        <f t="shared" si="51"/>
        <v>83</v>
      </c>
      <c r="CB37" s="17">
        <f t="shared" si="52"/>
        <v>2013</v>
      </c>
      <c r="CC37" s="17" t="str">
        <f t="shared" si="53"/>
        <v>m</v>
      </c>
      <c r="CD37" s="131"/>
      <c r="CE37" s="131"/>
      <c r="CF37" s="131"/>
      <c r="CG37" s="131"/>
      <c r="CH37" s="17">
        <f t="shared" si="54"/>
        <v>30</v>
      </c>
      <c r="CI37" s="171">
        <f t="shared" si="55"/>
        <v>-0.95</v>
      </c>
      <c r="CJ37" s="17">
        <f t="shared" si="56"/>
        <v>2013</v>
      </c>
      <c r="CK37" s="17" t="str">
        <f t="shared" si="57"/>
        <v>m</v>
      </c>
      <c r="CL37" s="17">
        <f t="shared" si="58"/>
        <v>113</v>
      </c>
      <c r="CM37" s="170">
        <f t="shared" si="59"/>
        <v>32</v>
      </c>
      <c r="CN37" s="17">
        <f t="shared" si="60"/>
        <v>2013</v>
      </c>
      <c r="CO37" s="17" t="str">
        <f t="shared" si="61"/>
        <v>m</v>
      </c>
    </row>
    <row r="38" spans="1:93" ht="16">
      <c r="A38" s="45" t="s">
        <v>539</v>
      </c>
      <c r="B38" s="45" t="s">
        <v>538</v>
      </c>
      <c r="C38" s="117" t="s">
        <v>54</v>
      </c>
      <c r="D38" s="82">
        <f t="shared" si="0"/>
        <v>44.133333333333333</v>
      </c>
      <c r="E38" s="83">
        <f t="shared" si="1"/>
        <v>32</v>
      </c>
      <c r="F38" s="131"/>
      <c r="G38" s="131"/>
      <c r="H38" s="131"/>
      <c r="I38" s="131"/>
      <c r="J38" s="17">
        <f t="shared" si="2"/>
        <v>46</v>
      </c>
      <c r="K38" s="17">
        <f t="shared" si="3"/>
        <v>61</v>
      </c>
      <c r="L38" s="17">
        <f t="shared" si="4"/>
        <v>2007</v>
      </c>
      <c r="M38" s="17" t="str">
        <f t="shared" si="5"/>
        <v>m</v>
      </c>
      <c r="N38" s="17">
        <f t="shared" si="6"/>
        <v>39</v>
      </c>
      <c r="O38" s="17">
        <f t="shared" si="7"/>
        <v>5</v>
      </c>
      <c r="P38" s="17">
        <f t="shared" si="8"/>
        <v>2010</v>
      </c>
      <c r="Q38" s="17" t="str">
        <f t="shared" si="9"/>
        <v>m</v>
      </c>
      <c r="R38" s="131"/>
      <c r="S38" s="131"/>
      <c r="T38" s="131"/>
      <c r="U38" s="131"/>
      <c r="V38" s="17">
        <f t="shared" si="10"/>
        <v>36</v>
      </c>
      <c r="W38" s="17">
        <f t="shared" si="11"/>
        <v>58</v>
      </c>
      <c r="X38" s="17">
        <f t="shared" si="12"/>
        <v>2010</v>
      </c>
      <c r="Y38" s="17" t="str">
        <f t="shared" si="13"/>
        <v>m</v>
      </c>
      <c r="Z38" s="17">
        <f t="shared" si="14"/>
        <v>12</v>
      </c>
      <c r="AA38" s="173">
        <f t="shared" si="15"/>
        <v>0.61399999999999999</v>
      </c>
      <c r="AB38" s="17">
        <f t="shared" si="16"/>
        <v>2008</v>
      </c>
      <c r="AC38" s="17" t="str">
        <f t="shared" si="17"/>
        <v>m</v>
      </c>
      <c r="AD38" s="17">
        <f t="shared" si="18"/>
        <v>48</v>
      </c>
      <c r="AE38" s="170">
        <f t="shared" si="19"/>
        <v>496</v>
      </c>
      <c r="AF38" s="17">
        <f t="shared" si="20"/>
        <v>2011</v>
      </c>
      <c r="AG38" s="17" t="str">
        <f t="shared" si="21"/>
        <v>i</v>
      </c>
      <c r="AH38" s="131"/>
      <c r="AI38" s="131"/>
      <c r="AJ38" s="131"/>
      <c r="AK38" s="131"/>
      <c r="AL38" s="17">
        <f t="shared" si="22"/>
        <v>9</v>
      </c>
      <c r="AM38" s="17">
        <f t="shared" si="23"/>
        <v>66</v>
      </c>
      <c r="AN38" s="17">
        <f t="shared" si="24"/>
        <v>2009</v>
      </c>
      <c r="AO38" s="17" t="str">
        <f t="shared" si="25"/>
        <v>m</v>
      </c>
      <c r="AP38" s="17">
        <f t="shared" si="26"/>
        <v>38</v>
      </c>
      <c r="AQ38" s="172">
        <f t="shared" si="27"/>
        <v>10.5</v>
      </c>
      <c r="AR38" s="17">
        <f t="shared" si="28"/>
        <v>2008</v>
      </c>
      <c r="AS38" s="17" t="str">
        <f t="shared" si="29"/>
        <v>i</v>
      </c>
      <c r="AT38" s="17">
        <f t="shared" si="30"/>
        <v>50</v>
      </c>
      <c r="AU38" s="141">
        <f t="shared" si="31"/>
        <v>1283</v>
      </c>
      <c r="AV38" s="17">
        <f t="shared" si="32"/>
        <v>2010</v>
      </c>
      <c r="AW38" s="17" t="str">
        <f t="shared" si="33"/>
        <v>m</v>
      </c>
      <c r="AX38" s="17">
        <f t="shared" si="34"/>
        <v>21</v>
      </c>
      <c r="AY38" s="170">
        <f t="shared" si="35"/>
        <v>169</v>
      </c>
      <c r="AZ38" s="17">
        <f t="shared" si="36"/>
        <v>2013</v>
      </c>
      <c r="BA38" s="17" t="str">
        <f t="shared" si="37"/>
        <v>m</v>
      </c>
      <c r="BB38" s="17">
        <f t="shared" si="38"/>
        <v>54</v>
      </c>
      <c r="BC38" s="170">
        <f t="shared" si="39"/>
        <v>47</v>
      </c>
      <c r="BD38" s="17">
        <f t="shared" si="40"/>
        <v>2012</v>
      </c>
      <c r="BE38" s="17" t="str">
        <f t="shared" si="41"/>
        <v>i</v>
      </c>
      <c r="BF38" s="131"/>
      <c r="BG38" s="131"/>
      <c r="BH38" s="131"/>
      <c r="BI38" s="131"/>
      <c r="BJ38" s="17">
        <f t="shared" si="42"/>
        <v>118</v>
      </c>
      <c r="BK38" s="172">
        <f t="shared" si="43"/>
        <v>2</v>
      </c>
      <c r="BL38" s="17">
        <f t="shared" si="44"/>
        <v>2013</v>
      </c>
      <c r="BM38" s="17" t="str">
        <f t="shared" si="45"/>
        <v>m</v>
      </c>
      <c r="BN38" s="17">
        <f t="shared" si="46"/>
        <v>67</v>
      </c>
      <c r="BO38" s="172">
        <f t="shared" si="47"/>
        <v>33.39</v>
      </c>
      <c r="BP38" s="17">
        <f t="shared" si="48"/>
        <v>2013</v>
      </c>
      <c r="BQ38" s="17" t="str">
        <f t="shared" si="49"/>
        <v>i</v>
      </c>
      <c r="BR38" s="131"/>
      <c r="BS38" s="131"/>
      <c r="BT38" s="131"/>
      <c r="BU38" s="131"/>
      <c r="BV38" s="138"/>
      <c r="BW38" s="138"/>
      <c r="BX38" s="138"/>
      <c r="BY38" s="138"/>
      <c r="BZ38" s="17">
        <f t="shared" si="50"/>
        <v>5</v>
      </c>
      <c r="CA38" s="170">
        <f t="shared" si="51"/>
        <v>214</v>
      </c>
      <c r="CB38" s="17">
        <f t="shared" si="52"/>
        <v>2013</v>
      </c>
      <c r="CC38" s="17" t="str">
        <f t="shared" si="53"/>
        <v>m</v>
      </c>
      <c r="CD38" s="131"/>
      <c r="CE38" s="131"/>
      <c r="CF38" s="131"/>
      <c r="CG38" s="131"/>
      <c r="CH38" s="17">
        <f t="shared" si="54"/>
        <v>75</v>
      </c>
      <c r="CI38" s="171">
        <f t="shared" si="55"/>
        <v>-0.43</v>
      </c>
      <c r="CJ38" s="17">
        <f t="shared" si="56"/>
        <v>2013</v>
      </c>
      <c r="CK38" s="17" t="str">
        <f t="shared" si="57"/>
        <v>m</v>
      </c>
      <c r="CL38" s="17">
        <f t="shared" si="58"/>
        <v>56</v>
      </c>
      <c r="CM38" s="170">
        <f t="shared" si="59"/>
        <v>28</v>
      </c>
      <c r="CN38" s="17">
        <f t="shared" si="60"/>
        <v>2013</v>
      </c>
      <c r="CO38" s="17" t="str">
        <f t="shared" si="61"/>
        <v>i</v>
      </c>
    </row>
    <row r="39" spans="1:93" ht="16">
      <c r="A39" s="45" t="s">
        <v>395</v>
      </c>
      <c r="B39" s="45" t="s">
        <v>394</v>
      </c>
      <c r="C39" s="117" t="s">
        <v>61</v>
      </c>
      <c r="D39" s="82">
        <f t="shared" ref="D39:D70" si="62">AVERAGE(J39,N39,V39,AD39,AL39,AP39,AT39,AX39,BB39,BJ39,BN39,BV39,BZ39,CH39,CL39,)</f>
        <v>45.06666666666667</v>
      </c>
      <c r="E39" s="83">
        <f t="shared" ref="E39:E70" si="63">RANK(D39,D$7:D$206,1)</f>
        <v>33</v>
      </c>
      <c r="F39" s="131"/>
      <c r="G39" s="131"/>
      <c r="H39" s="131"/>
      <c r="I39" s="131"/>
      <c r="J39" s="17">
        <f t="shared" ref="J39:J70" si="64">RANK(K39,K$7:K$206,1)</f>
        <v>52</v>
      </c>
      <c r="K39" s="17">
        <f t="shared" ref="K39:K70" si="65">ROUND(VLOOKUP($C39&amp;", "&amp;J$5,Data,8,FALSE),0)</f>
        <v>63</v>
      </c>
      <c r="L39" s="17">
        <f t="shared" ref="L39:L70" si="66">VLOOKUP($C39&amp;", "&amp;J$5,Data,9,FALSE)</f>
        <v>2007</v>
      </c>
      <c r="M39" s="17" t="str">
        <f t="shared" ref="M39:M70" si="67">VLOOKUP($C39&amp;", "&amp;J$5,Data,10,FALSE)</f>
        <v>m</v>
      </c>
      <c r="N39" s="17">
        <f t="shared" ref="N39:N70" si="68">RANK(O39,O$7:O$206,1)</f>
        <v>52</v>
      </c>
      <c r="O39" s="17">
        <f t="shared" ref="O39:O70" si="69">ROUND(VLOOKUP($C39&amp;", "&amp;N$5,Data,8,FALSE),0)</f>
        <v>6</v>
      </c>
      <c r="P39" s="17">
        <f t="shared" ref="P39:P70" si="70">VLOOKUP($C39&amp;", "&amp;N$5,Data,9,FALSE)</f>
        <v>2010</v>
      </c>
      <c r="Q39" s="17" t="str">
        <f t="shared" ref="Q39:Q70" si="71">VLOOKUP($C39&amp;", "&amp;N$5,Data,10,FALSE)</f>
        <v>m</v>
      </c>
      <c r="R39" s="131"/>
      <c r="S39" s="131"/>
      <c r="T39" s="131"/>
      <c r="U39" s="131"/>
      <c r="V39" s="17">
        <f t="shared" ref="V39:V70" si="72">RANK(W39,W$7:W$206,1)</f>
        <v>64</v>
      </c>
      <c r="W39" s="17">
        <f t="shared" ref="W39:W70" si="73">ROUND(VLOOKUP($C39&amp;", "&amp;V$5,Data,8,FALSE),0)</f>
        <v>76</v>
      </c>
      <c r="X39" s="17">
        <f t="shared" ref="X39:X70" si="74">VLOOKUP($C39&amp;", "&amp;V$5,Data,9,FALSE)</f>
        <v>2010</v>
      </c>
      <c r="Y39" s="17" t="str">
        <f t="shared" ref="Y39:Y70" si="75">VLOOKUP($C39&amp;", "&amp;V$5,Data,10,FALSE)</f>
        <v>m</v>
      </c>
      <c r="Z39" s="17">
        <f t="shared" ref="Z39:Z70" si="76">RANK(AA39,AA$7:AA$206,1)</f>
        <v>14</v>
      </c>
      <c r="AA39" s="173">
        <f t="shared" ref="AA39:AA70" si="77">ROUND(VLOOKUP($C39&amp;", "&amp;Z$5,Data,8,FALSE),3)</f>
        <v>0.624</v>
      </c>
      <c r="AB39" s="17">
        <f t="shared" ref="AB39:AB70" si="78">VLOOKUP($C39&amp;", "&amp;Z$5,Data,9,FALSE)</f>
        <v>2008</v>
      </c>
      <c r="AC39" s="17" t="str">
        <f t="shared" ref="AC39:AC70" si="79">VLOOKUP($C39&amp;", "&amp;Z$5,Data,10,FALSE)</f>
        <v>m</v>
      </c>
      <c r="AD39" s="17">
        <f t="shared" ref="AD39:AD70" si="80">RANK(AE39,AE$7:AE$206,1)</f>
        <v>86</v>
      </c>
      <c r="AE39" s="170">
        <f t="shared" ref="AE39:AE70" si="81">ROUND(VLOOKUP($C39&amp;", "&amp;AD$5,Data,8,FALSE),0)</f>
        <v>1343</v>
      </c>
      <c r="AF39" s="17">
        <f t="shared" ref="AF39:AF70" si="82">VLOOKUP($C39&amp;", "&amp;AD$5,Data,9,FALSE)</f>
        <v>2011</v>
      </c>
      <c r="AG39" s="17" t="str">
        <f t="shared" ref="AG39:AG70" si="83">VLOOKUP($C39&amp;", "&amp;AD$5,Data,10,FALSE)</f>
        <v>m</v>
      </c>
      <c r="AH39" s="131"/>
      <c r="AI39" s="131"/>
      <c r="AJ39" s="131"/>
      <c r="AK39" s="131"/>
      <c r="AL39" s="17">
        <f t="shared" ref="AL39:AL70" si="84">RANK(AM39,AM$7:AM$206,0)</f>
        <v>94</v>
      </c>
      <c r="AM39" s="17">
        <f t="shared" ref="AM39:AM70" si="85">ROUND(VLOOKUP($C39&amp;", "&amp;AL$5,Data,8,FALSE),0)</f>
        <v>23</v>
      </c>
      <c r="AN39" s="17">
        <f t="shared" ref="AN39:AN70" si="86">VLOOKUP($C39&amp;", "&amp;AL$5,Data,9,FALSE)</f>
        <v>2007</v>
      </c>
      <c r="AO39" s="17" t="str">
        <f t="shared" ref="AO39:AO70" si="87">VLOOKUP($C39&amp;", "&amp;AL$5,Data,10,FALSE)</f>
        <v>m</v>
      </c>
      <c r="AP39" s="17">
        <f t="shared" ref="AP39:AP70" si="88">RANK(AQ39,AQ$7:AQ$206,0)</f>
        <v>38</v>
      </c>
      <c r="AQ39" s="172">
        <f t="shared" ref="AQ39:AQ70" si="89">ROUND(VLOOKUP($C39&amp;", "&amp;AP$5,Data,8,FALSE),1)</f>
        <v>10.5</v>
      </c>
      <c r="AR39" s="17">
        <f t="shared" ref="AR39:AR70" si="90">VLOOKUP($C39&amp;", "&amp;AP$5,Data,9,FALSE)</f>
        <v>2008</v>
      </c>
      <c r="AS39" s="17" t="str">
        <f t="shared" ref="AS39:AS70" si="91">VLOOKUP($C39&amp;", "&amp;AP$5,Data,10,FALSE)</f>
        <v>i</v>
      </c>
      <c r="AT39" s="17">
        <f t="shared" ref="AT39:AT70" si="92">RANK(AU39,AU$7:AU$206,1)</f>
        <v>37</v>
      </c>
      <c r="AU39" s="141">
        <f t="shared" ref="AU39:AU70" si="93">ROUND(VLOOKUP($C39&amp;", "&amp;AT$5,Data,8,FALSE),0)</f>
        <v>889</v>
      </c>
      <c r="AV39" s="17">
        <f t="shared" ref="AV39:AV70" si="94">VLOOKUP($C39&amp;", "&amp;AT$5,Data,9,FALSE)</f>
        <v>2010</v>
      </c>
      <c r="AW39" s="17" t="str">
        <f t="shared" ref="AW39:AW70" si="95">VLOOKUP($C39&amp;", "&amp;AT$5,Data,10,FALSE)</f>
        <v>m</v>
      </c>
      <c r="AX39" s="17">
        <f t="shared" ref="AX39:AX70" si="96">RANK(AY39,AY$7:AY$206,0)</f>
        <v>40</v>
      </c>
      <c r="AY39" s="170">
        <f t="shared" ref="AY39:AY70" si="97">ROUND(VLOOKUP($C39&amp;", "&amp;AX$5,Data,8,FALSE),0)</f>
        <v>151</v>
      </c>
      <c r="AZ39" s="17">
        <f t="shared" ref="AZ39:AZ70" si="98">VLOOKUP($C39&amp;", "&amp;AX$5,Data,9,FALSE)</f>
        <v>2013</v>
      </c>
      <c r="BA39" s="17" t="str">
        <f t="shared" ref="BA39:BA70" si="99">VLOOKUP($C39&amp;", "&amp;AX$5,Data,10,FALSE)</f>
        <v>m</v>
      </c>
      <c r="BB39" s="17">
        <f t="shared" ref="BB39:BB70" si="100">RANK(BC39,BC$7:BC$206,1)</f>
        <v>1</v>
      </c>
      <c r="BC39" s="170">
        <f t="shared" ref="BC39:BC70" si="101">ROUND(VLOOKUP($C39&amp;", "&amp;BB$5,Data,8,FALSE),0)</f>
        <v>25</v>
      </c>
      <c r="BD39" s="17">
        <f t="shared" ref="BD39:BD70" si="102">VLOOKUP($C39&amp;", "&amp;BB$5,Data,9,FALSE)</f>
        <v>2012</v>
      </c>
      <c r="BE39" s="17" t="str">
        <f t="shared" ref="BE39:BE70" si="103">VLOOKUP($C39&amp;", "&amp;BB$5,Data,10,FALSE)</f>
        <v>m</v>
      </c>
      <c r="BF39" s="131"/>
      <c r="BG39" s="131"/>
      <c r="BH39" s="131"/>
      <c r="BI39" s="131"/>
      <c r="BJ39" s="17">
        <f t="shared" ref="BJ39:BJ70" si="104">RANK(BK39,BK$7:BK$206,0)</f>
        <v>15</v>
      </c>
      <c r="BK39" s="172">
        <f t="shared" ref="BK39:BK70" si="105">ROUND(VLOOKUP($C39&amp;", "&amp;BJ$5,Data,8,FALSE),1)</f>
        <v>6</v>
      </c>
      <c r="BL39" s="17">
        <f t="shared" ref="BL39:BL70" si="106">VLOOKUP($C39&amp;", "&amp;BJ$5,Data,9,FALSE)</f>
        <v>2013</v>
      </c>
      <c r="BM39" s="17" t="str">
        <f t="shared" ref="BM39:BM70" si="107">VLOOKUP($C39&amp;", "&amp;BJ$5,Data,10,FALSE)</f>
        <v>m</v>
      </c>
      <c r="BN39" s="17">
        <f t="shared" ref="BN39:BN70" si="108">RANK(BO39,BO$7:BO$206,0)</f>
        <v>30</v>
      </c>
      <c r="BO39" s="172">
        <f t="shared" ref="BO39:BO70" si="109">ROUND(VLOOKUP($C39&amp;", "&amp;BN$5,Data,8,FALSE),2)</f>
        <v>44.67</v>
      </c>
      <c r="BP39" s="17">
        <f t="shared" ref="BP39:BP70" si="110">VLOOKUP($C39&amp;", "&amp;BN$5,Data,9,FALSE)</f>
        <v>2013</v>
      </c>
      <c r="BQ39" s="17" t="str">
        <f t="shared" ref="BQ39:BQ70" si="111">VLOOKUP($C39&amp;", "&amp;BN$5,Data,10,FALSE)</f>
        <v>m</v>
      </c>
      <c r="BR39" s="131"/>
      <c r="BS39" s="131"/>
      <c r="BT39" s="131"/>
      <c r="BU39" s="131"/>
      <c r="BV39" s="138"/>
      <c r="BW39" s="138"/>
      <c r="BX39" s="138"/>
      <c r="BY39" s="138"/>
      <c r="BZ39" s="17">
        <f t="shared" ref="BZ39:BZ70" si="112">RANK(CA39,CA$7:CA$206,0)</f>
        <v>112</v>
      </c>
      <c r="CA39" s="170">
        <f t="shared" ref="CA39:CA70" si="113">ROUND(VLOOKUP($C39&amp;", "&amp;BZ$5,Data,8,FALSE),0)</f>
        <v>91</v>
      </c>
      <c r="CB39" s="17">
        <f t="shared" ref="CB39:CB70" si="114">VLOOKUP($C39&amp;", "&amp;BZ$5,Data,9,FALSE)</f>
        <v>2013</v>
      </c>
      <c r="CC39" s="17" t="str">
        <f t="shared" ref="CC39:CC70" si="115">VLOOKUP($C39&amp;", "&amp;BZ$5,Data,10,FALSE)</f>
        <v>m</v>
      </c>
      <c r="CD39" s="131"/>
      <c r="CE39" s="131"/>
      <c r="CF39" s="131"/>
      <c r="CG39" s="131"/>
      <c r="CH39" s="17">
        <f t="shared" ref="CH39:CH70" si="116">RANK(CI39,CI$7:CI$206,1)</f>
        <v>11</v>
      </c>
      <c r="CI39" s="171">
        <f t="shared" ref="CI39:CI70" si="117">ROUND(VLOOKUP($C39&amp;", "&amp;CH$5,Data,8,FALSE),2)</f>
        <v>-1.36</v>
      </c>
      <c r="CJ39" s="17">
        <f t="shared" ref="CJ39:CJ70" si="118">VLOOKUP($C39&amp;", "&amp;CH$5,Data,9,FALSE)</f>
        <v>2013</v>
      </c>
      <c r="CK39" s="17" t="str">
        <f t="shared" ref="CK39:CK70" si="119">VLOOKUP($C39&amp;", "&amp;CH$5,Data,10,FALSE)</f>
        <v>m</v>
      </c>
      <c r="CL39" s="17">
        <f t="shared" ref="CL39:CL70" si="120">RANK(CM39,CM$7:CM$206,1)</f>
        <v>44</v>
      </c>
      <c r="CM39" s="170">
        <f t="shared" ref="CM39:CM70" si="121">ROUND(VLOOKUP($C39&amp;", "&amp;CL$5,Data,8,FALSE),0)</f>
        <v>26</v>
      </c>
      <c r="CN39" s="17">
        <f t="shared" ref="CN39:CN70" si="122">VLOOKUP($C39&amp;", "&amp;CL$5,Data,9,FALSE)</f>
        <v>2013</v>
      </c>
      <c r="CO39" s="17" t="str">
        <f t="shared" ref="CO39:CO70" si="123">VLOOKUP($C39&amp;", "&amp;CL$5,Data,10,FALSE)</f>
        <v>m</v>
      </c>
    </row>
    <row r="40" spans="1:93" ht="16">
      <c r="A40" s="45" t="s">
        <v>287</v>
      </c>
      <c r="B40" s="45" t="s">
        <v>286</v>
      </c>
      <c r="C40" s="117" t="s">
        <v>51</v>
      </c>
      <c r="D40" s="82">
        <f t="shared" si="62"/>
        <v>45.666666666666664</v>
      </c>
      <c r="E40" s="83">
        <f t="shared" si="63"/>
        <v>34</v>
      </c>
      <c r="F40" s="131"/>
      <c r="G40" s="131"/>
      <c r="H40" s="131"/>
      <c r="I40" s="131"/>
      <c r="J40" s="17">
        <f t="shared" si="64"/>
        <v>46</v>
      </c>
      <c r="K40" s="17">
        <f t="shared" si="65"/>
        <v>61</v>
      </c>
      <c r="L40" s="17">
        <f t="shared" si="66"/>
        <v>2007</v>
      </c>
      <c r="M40" s="17" t="str">
        <f t="shared" si="67"/>
        <v>m</v>
      </c>
      <c r="N40" s="17">
        <f t="shared" si="68"/>
        <v>52</v>
      </c>
      <c r="O40" s="17">
        <f t="shared" si="69"/>
        <v>6</v>
      </c>
      <c r="P40" s="17">
        <f t="shared" si="70"/>
        <v>2010</v>
      </c>
      <c r="Q40" s="17" t="str">
        <f t="shared" si="71"/>
        <v>m</v>
      </c>
      <c r="R40" s="131"/>
      <c r="S40" s="131"/>
      <c r="T40" s="131"/>
      <c r="U40" s="131"/>
      <c r="V40" s="17">
        <f t="shared" si="72"/>
        <v>25</v>
      </c>
      <c r="W40" s="17">
        <f t="shared" si="73"/>
        <v>48</v>
      </c>
      <c r="X40" s="17">
        <f t="shared" si="74"/>
        <v>2010</v>
      </c>
      <c r="Y40" s="17" t="str">
        <f t="shared" si="75"/>
        <v>m</v>
      </c>
      <c r="Z40" s="17">
        <f t="shared" si="76"/>
        <v>31</v>
      </c>
      <c r="AA40" s="173">
        <f t="shared" si="77"/>
        <v>0.68100000000000005</v>
      </c>
      <c r="AB40" s="17">
        <f t="shared" si="78"/>
        <v>2008</v>
      </c>
      <c r="AC40" s="17" t="str">
        <f t="shared" si="79"/>
        <v>m</v>
      </c>
      <c r="AD40" s="17">
        <f t="shared" si="80"/>
        <v>17</v>
      </c>
      <c r="AE40" s="170">
        <f t="shared" si="81"/>
        <v>164</v>
      </c>
      <c r="AF40" s="17">
        <f t="shared" si="82"/>
        <v>2011</v>
      </c>
      <c r="AG40" s="17" t="str">
        <f t="shared" si="83"/>
        <v>m</v>
      </c>
      <c r="AH40" s="131"/>
      <c r="AI40" s="131"/>
      <c r="AJ40" s="131"/>
      <c r="AK40" s="131"/>
      <c r="AL40" s="17">
        <f t="shared" si="84"/>
        <v>68</v>
      </c>
      <c r="AM40" s="17">
        <f t="shared" si="85"/>
        <v>30</v>
      </c>
      <c r="AN40" s="17">
        <f t="shared" si="86"/>
        <v>2007</v>
      </c>
      <c r="AO40" s="17" t="str">
        <f t="shared" si="87"/>
        <v>m</v>
      </c>
      <c r="AP40" s="17">
        <f t="shared" si="88"/>
        <v>38</v>
      </c>
      <c r="AQ40" s="172">
        <f t="shared" si="89"/>
        <v>10.5</v>
      </c>
      <c r="AR40" s="17">
        <f t="shared" si="90"/>
        <v>2008</v>
      </c>
      <c r="AS40" s="17" t="str">
        <f t="shared" si="91"/>
        <v>i</v>
      </c>
      <c r="AT40" s="17">
        <f t="shared" si="92"/>
        <v>32</v>
      </c>
      <c r="AU40" s="141">
        <f t="shared" si="93"/>
        <v>797</v>
      </c>
      <c r="AV40" s="17">
        <f t="shared" si="94"/>
        <v>2010</v>
      </c>
      <c r="AW40" s="17" t="str">
        <f t="shared" si="95"/>
        <v>m</v>
      </c>
      <c r="AX40" s="17">
        <f t="shared" si="96"/>
        <v>54</v>
      </c>
      <c r="AY40" s="170">
        <f t="shared" si="97"/>
        <v>137</v>
      </c>
      <c r="AZ40" s="17">
        <f t="shared" si="98"/>
        <v>2013</v>
      </c>
      <c r="BA40" s="17" t="str">
        <f t="shared" si="99"/>
        <v>m</v>
      </c>
      <c r="BB40" s="17">
        <f t="shared" si="100"/>
        <v>120</v>
      </c>
      <c r="BC40" s="170">
        <f t="shared" si="101"/>
        <v>55</v>
      </c>
      <c r="BD40" s="17">
        <f t="shared" si="102"/>
        <v>2012</v>
      </c>
      <c r="BE40" s="17" t="str">
        <f t="shared" si="103"/>
        <v>m</v>
      </c>
      <c r="BF40" s="131"/>
      <c r="BG40" s="131"/>
      <c r="BH40" s="131"/>
      <c r="BI40" s="131"/>
      <c r="BJ40" s="17">
        <f t="shared" si="104"/>
        <v>31</v>
      </c>
      <c r="BK40" s="172">
        <f t="shared" si="105"/>
        <v>5.5</v>
      </c>
      <c r="BL40" s="17">
        <f t="shared" si="106"/>
        <v>2013</v>
      </c>
      <c r="BM40" s="17" t="str">
        <f t="shared" si="107"/>
        <v>m</v>
      </c>
      <c r="BN40" s="17">
        <f t="shared" si="108"/>
        <v>37</v>
      </c>
      <c r="BO40" s="172">
        <f t="shared" si="109"/>
        <v>41.81</v>
      </c>
      <c r="BP40" s="17">
        <f t="shared" si="110"/>
        <v>2013</v>
      </c>
      <c r="BQ40" s="17" t="str">
        <f t="shared" si="111"/>
        <v>m</v>
      </c>
      <c r="BR40" s="131"/>
      <c r="BS40" s="131"/>
      <c r="BT40" s="131"/>
      <c r="BU40" s="131"/>
      <c r="BV40" s="138"/>
      <c r="BW40" s="138"/>
      <c r="BX40" s="138"/>
      <c r="BY40" s="138"/>
      <c r="BZ40" s="17">
        <f t="shared" si="112"/>
        <v>79</v>
      </c>
      <c r="CA40" s="170">
        <f t="shared" si="113"/>
        <v>125</v>
      </c>
      <c r="CB40" s="17">
        <f t="shared" si="114"/>
        <v>2013</v>
      </c>
      <c r="CC40" s="17" t="str">
        <f t="shared" si="115"/>
        <v>m</v>
      </c>
      <c r="CD40" s="131"/>
      <c r="CE40" s="131"/>
      <c r="CF40" s="131"/>
      <c r="CG40" s="131"/>
      <c r="CH40" s="17">
        <f t="shared" si="116"/>
        <v>51</v>
      </c>
      <c r="CI40" s="171">
        <f t="shared" si="117"/>
        <v>-0.72</v>
      </c>
      <c r="CJ40" s="17">
        <f t="shared" si="118"/>
        <v>2013</v>
      </c>
      <c r="CK40" s="17" t="str">
        <f t="shared" si="119"/>
        <v>m</v>
      </c>
      <c r="CL40" s="17">
        <f t="shared" si="120"/>
        <v>35</v>
      </c>
      <c r="CM40" s="170">
        <f t="shared" si="121"/>
        <v>25</v>
      </c>
      <c r="CN40" s="17">
        <f t="shared" si="122"/>
        <v>2013</v>
      </c>
      <c r="CO40" s="17" t="str">
        <f t="shared" si="123"/>
        <v>m</v>
      </c>
    </row>
    <row r="41" spans="1:93" ht="16">
      <c r="A41" s="45" t="s">
        <v>471</v>
      </c>
      <c r="B41" s="45" t="s">
        <v>470</v>
      </c>
      <c r="C41" s="117" t="s">
        <v>37</v>
      </c>
      <c r="D41" s="82">
        <f t="shared" si="62"/>
        <v>46.133333333333333</v>
      </c>
      <c r="E41" s="83">
        <f t="shared" si="63"/>
        <v>35</v>
      </c>
      <c r="F41" s="131"/>
      <c r="G41" s="131"/>
      <c r="H41" s="131"/>
      <c r="I41" s="131"/>
      <c r="J41" s="17">
        <f t="shared" si="64"/>
        <v>29</v>
      </c>
      <c r="K41" s="17">
        <f t="shared" si="65"/>
        <v>56</v>
      </c>
      <c r="L41" s="17">
        <f t="shared" si="66"/>
        <v>2007</v>
      </c>
      <c r="M41" s="17" t="str">
        <f t="shared" si="67"/>
        <v>m</v>
      </c>
      <c r="N41" s="17">
        <f t="shared" si="68"/>
        <v>23</v>
      </c>
      <c r="O41" s="17">
        <f t="shared" si="69"/>
        <v>4</v>
      </c>
      <c r="P41" s="17">
        <f t="shared" si="70"/>
        <v>2010</v>
      </c>
      <c r="Q41" s="17" t="str">
        <f t="shared" si="71"/>
        <v>m</v>
      </c>
      <c r="R41" s="131"/>
      <c r="S41" s="131"/>
      <c r="T41" s="131"/>
      <c r="U41" s="131"/>
      <c r="V41" s="17">
        <f t="shared" si="72"/>
        <v>72</v>
      </c>
      <c r="W41" s="17">
        <f t="shared" si="73"/>
        <v>80</v>
      </c>
      <c r="X41" s="17">
        <f t="shared" si="74"/>
        <v>2010</v>
      </c>
      <c r="Y41" s="17" t="str">
        <f t="shared" si="75"/>
        <v>m</v>
      </c>
      <c r="Z41" s="17">
        <f t="shared" si="76"/>
        <v>79</v>
      </c>
      <c r="AA41" s="173">
        <f t="shared" si="77"/>
        <v>0.78700000000000003</v>
      </c>
      <c r="AB41" s="17">
        <f t="shared" si="78"/>
        <v>2008</v>
      </c>
      <c r="AC41" s="17" t="str">
        <f t="shared" si="79"/>
        <v>m</v>
      </c>
      <c r="AD41" s="17">
        <f t="shared" si="80"/>
        <v>10</v>
      </c>
      <c r="AE41" s="170">
        <f t="shared" si="81"/>
        <v>110</v>
      </c>
      <c r="AF41" s="17">
        <f t="shared" si="82"/>
        <v>2011</v>
      </c>
      <c r="AG41" s="17" t="str">
        <f t="shared" si="83"/>
        <v>m</v>
      </c>
      <c r="AH41" s="131"/>
      <c r="AI41" s="131"/>
      <c r="AJ41" s="131"/>
      <c r="AK41" s="131"/>
      <c r="AL41" s="17">
        <f t="shared" si="84"/>
        <v>43</v>
      </c>
      <c r="AM41" s="17">
        <f t="shared" si="85"/>
        <v>42</v>
      </c>
      <c r="AN41" s="17">
        <f t="shared" si="86"/>
        <v>2010</v>
      </c>
      <c r="AO41" s="17" t="str">
        <f t="shared" si="87"/>
        <v>i</v>
      </c>
      <c r="AP41" s="17">
        <f t="shared" si="88"/>
        <v>38</v>
      </c>
      <c r="AQ41" s="172">
        <f t="shared" si="89"/>
        <v>10.5</v>
      </c>
      <c r="AR41" s="17">
        <f t="shared" si="90"/>
        <v>2008</v>
      </c>
      <c r="AS41" s="17" t="str">
        <f t="shared" si="91"/>
        <v>i</v>
      </c>
      <c r="AT41" s="17">
        <f t="shared" si="92"/>
        <v>36</v>
      </c>
      <c r="AU41" s="141">
        <f t="shared" si="93"/>
        <v>876</v>
      </c>
      <c r="AV41" s="17">
        <f t="shared" si="94"/>
        <v>2010</v>
      </c>
      <c r="AW41" s="17" t="str">
        <f t="shared" si="95"/>
        <v>m</v>
      </c>
      <c r="AX41" s="17">
        <f t="shared" si="96"/>
        <v>8</v>
      </c>
      <c r="AY41" s="170">
        <f t="shared" si="97"/>
        <v>182</v>
      </c>
      <c r="AZ41" s="17">
        <f t="shared" si="98"/>
        <v>2013</v>
      </c>
      <c r="BA41" s="17" t="str">
        <f t="shared" si="99"/>
        <v>m</v>
      </c>
      <c r="BB41" s="17">
        <f t="shared" si="100"/>
        <v>104</v>
      </c>
      <c r="BC41" s="170">
        <f t="shared" si="101"/>
        <v>53</v>
      </c>
      <c r="BD41" s="17">
        <f t="shared" si="102"/>
        <v>2012</v>
      </c>
      <c r="BE41" s="17" t="str">
        <f t="shared" si="103"/>
        <v>m</v>
      </c>
      <c r="BF41" s="131"/>
      <c r="BG41" s="131"/>
      <c r="BH41" s="131"/>
      <c r="BI41" s="131"/>
      <c r="BJ41" s="17">
        <f t="shared" si="104"/>
        <v>31</v>
      </c>
      <c r="BK41" s="172">
        <f t="shared" si="105"/>
        <v>5.5</v>
      </c>
      <c r="BL41" s="17">
        <f t="shared" si="106"/>
        <v>2013</v>
      </c>
      <c r="BM41" s="17" t="str">
        <f t="shared" si="107"/>
        <v>m</v>
      </c>
      <c r="BN41" s="17">
        <f t="shared" si="108"/>
        <v>29</v>
      </c>
      <c r="BO41" s="172">
        <f t="shared" si="109"/>
        <v>44.71</v>
      </c>
      <c r="BP41" s="17">
        <f t="shared" si="110"/>
        <v>2013</v>
      </c>
      <c r="BQ41" s="17" t="str">
        <f t="shared" si="111"/>
        <v>m</v>
      </c>
      <c r="BR41" s="131"/>
      <c r="BS41" s="131"/>
      <c r="BT41" s="131"/>
      <c r="BU41" s="131"/>
      <c r="BV41" s="138"/>
      <c r="BW41" s="138"/>
      <c r="BX41" s="138"/>
      <c r="BY41" s="138"/>
      <c r="BZ41" s="17">
        <f t="shared" si="112"/>
        <v>64</v>
      </c>
      <c r="CA41" s="170">
        <f t="shared" si="113"/>
        <v>140</v>
      </c>
      <c r="CB41" s="17">
        <f t="shared" si="114"/>
        <v>2013</v>
      </c>
      <c r="CC41" s="17" t="str">
        <f t="shared" si="115"/>
        <v>m</v>
      </c>
      <c r="CD41" s="131"/>
      <c r="CE41" s="131"/>
      <c r="CF41" s="131"/>
      <c r="CG41" s="131"/>
      <c r="CH41" s="17">
        <f t="shared" si="116"/>
        <v>8</v>
      </c>
      <c r="CI41" s="171">
        <f t="shared" si="117"/>
        <v>-1.41</v>
      </c>
      <c r="CJ41" s="17">
        <f t="shared" si="118"/>
        <v>2013</v>
      </c>
      <c r="CK41" s="17" t="str">
        <f t="shared" si="119"/>
        <v>m</v>
      </c>
      <c r="CL41" s="17">
        <f t="shared" si="120"/>
        <v>197</v>
      </c>
      <c r="CM41" s="170">
        <f t="shared" si="121"/>
        <v>58</v>
      </c>
      <c r="CN41" s="17">
        <f t="shared" si="122"/>
        <v>2013</v>
      </c>
      <c r="CO41" s="17" t="str">
        <f t="shared" si="123"/>
        <v>m</v>
      </c>
    </row>
    <row r="42" spans="1:93" ht="16">
      <c r="A42" s="45" t="s">
        <v>419</v>
      </c>
      <c r="B42" s="45" t="s">
        <v>418</v>
      </c>
      <c r="C42" s="117" t="s">
        <v>52</v>
      </c>
      <c r="D42" s="82">
        <f t="shared" si="62"/>
        <v>46.2</v>
      </c>
      <c r="E42" s="83">
        <f t="shared" si="63"/>
        <v>36</v>
      </c>
      <c r="F42" s="131"/>
      <c r="G42" s="131"/>
      <c r="H42" s="131"/>
      <c r="I42" s="131"/>
      <c r="J42" s="17">
        <f t="shared" si="64"/>
        <v>46</v>
      </c>
      <c r="K42" s="17">
        <f t="shared" si="65"/>
        <v>61</v>
      </c>
      <c r="L42" s="17">
        <f t="shared" si="66"/>
        <v>2007</v>
      </c>
      <c r="M42" s="17" t="str">
        <f t="shared" si="67"/>
        <v>m</v>
      </c>
      <c r="N42" s="17">
        <f t="shared" si="68"/>
        <v>39</v>
      </c>
      <c r="O42" s="17">
        <f t="shared" si="69"/>
        <v>5</v>
      </c>
      <c r="P42" s="17">
        <f t="shared" si="70"/>
        <v>2010</v>
      </c>
      <c r="Q42" s="17" t="str">
        <f t="shared" si="71"/>
        <v>m</v>
      </c>
      <c r="R42" s="131"/>
      <c r="S42" s="131"/>
      <c r="T42" s="131"/>
      <c r="U42" s="131"/>
      <c r="V42" s="17">
        <f t="shared" si="72"/>
        <v>48</v>
      </c>
      <c r="W42" s="17">
        <f t="shared" si="73"/>
        <v>65</v>
      </c>
      <c r="X42" s="17">
        <f t="shared" si="74"/>
        <v>2010</v>
      </c>
      <c r="Y42" s="17" t="str">
        <f t="shared" si="75"/>
        <v>m</v>
      </c>
      <c r="Z42" s="17">
        <f t="shared" si="76"/>
        <v>22</v>
      </c>
      <c r="AA42" s="173">
        <f t="shared" si="77"/>
        <v>0.65500000000000003</v>
      </c>
      <c r="AB42" s="17">
        <f t="shared" si="78"/>
        <v>2008</v>
      </c>
      <c r="AC42" s="17" t="str">
        <f t="shared" si="79"/>
        <v>m</v>
      </c>
      <c r="AD42" s="17">
        <f t="shared" si="80"/>
        <v>42</v>
      </c>
      <c r="AE42" s="170">
        <f t="shared" si="81"/>
        <v>416</v>
      </c>
      <c r="AF42" s="17">
        <f t="shared" si="82"/>
        <v>2011</v>
      </c>
      <c r="AG42" s="17" t="str">
        <f t="shared" si="83"/>
        <v>i</v>
      </c>
      <c r="AH42" s="131"/>
      <c r="AI42" s="131"/>
      <c r="AJ42" s="131"/>
      <c r="AK42" s="131"/>
      <c r="AL42" s="17">
        <f t="shared" si="84"/>
        <v>79</v>
      </c>
      <c r="AM42" s="17">
        <f t="shared" si="85"/>
        <v>28</v>
      </c>
      <c r="AN42" s="17">
        <f t="shared" si="86"/>
        <v>2008</v>
      </c>
      <c r="AO42" s="17" t="str">
        <f t="shared" si="87"/>
        <v>m</v>
      </c>
      <c r="AP42" s="17">
        <f t="shared" si="88"/>
        <v>38</v>
      </c>
      <c r="AQ42" s="172">
        <f t="shared" si="89"/>
        <v>10.5</v>
      </c>
      <c r="AR42" s="17">
        <f t="shared" si="90"/>
        <v>2008</v>
      </c>
      <c r="AS42" s="17" t="str">
        <f t="shared" si="91"/>
        <v>i</v>
      </c>
      <c r="AT42" s="17">
        <f t="shared" si="92"/>
        <v>41</v>
      </c>
      <c r="AU42" s="141">
        <f t="shared" si="93"/>
        <v>1048</v>
      </c>
      <c r="AV42" s="17">
        <f t="shared" si="94"/>
        <v>2010</v>
      </c>
      <c r="AW42" s="17" t="str">
        <f t="shared" si="95"/>
        <v>m</v>
      </c>
      <c r="AX42" s="17">
        <f t="shared" si="96"/>
        <v>31</v>
      </c>
      <c r="AY42" s="170">
        <f t="shared" si="97"/>
        <v>159</v>
      </c>
      <c r="AZ42" s="17">
        <f t="shared" si="98"/>
        <v>2013</v>
      </c>
      <c r="BA42" s="17" t="str">
        <f t="shared" si="99"/>
        <v>m</v>
      </c>
      <c r="BB42" s="17">
        <f t="shared" si="100"/>
        <v>54</v>
      </c>
      <c r="BC42" s="170">
        <f t="shared" si="101"/>
        <v>47</v>
      </c>
      <c r="BD42" s="17">
        <f t="shared" si="102"/>
        <v>2012</v>
      </c>
      <c r="BE42" s="17" t="str">
        <f t="shared" si="103"/>
        <v>i</v>
      </c>
      <c r="BF42" s="131"/>
      <c r="BG42" s="131"/>
      <c r="BH42" s="131"/>
      <c r="BI42" s="131"/>
      <c r="BJ42" s="17">
        <f t="shared" si="104"/>
        <v>10</v>
      </c>
      <c r="BK42" s="172">
        <f t="shared" si="105"/>
        <v>6.5</v>
      </c>
      <c r="BL42" s="17">
        <f t="shared" si="106"/>
        <v>2013</v>
      </c>
      <c r="BM42" s="17" t="str">
        <f t="shared" si="107"/>
        <v>m</v>
      </c>
      <c r="BN42" s="17">
        <f t="shared" si="108"/>
        <v>12</v>
      </c>
      <c r="BO42" s="172">
        <f t="shared" si="109"/>
        <v>67.989999999999995</v>
      </c>
      <c r="BP42" s="17">
        <f t="shared" si="110"/>
        <v>2013</v>
      </c>
      <c r="BQ42" s="17" t="str">
        <f t="shared" si="111"/>
        <v>m</v>
      </c>
      <c r="BR42" s="131"/>
      <c r="BS42" s="131"/>
      <c r="BT42" s="131"/>
      <c r="BU42" s="131"/>
      <c r="BV42" s="138"/>
      <c r="BW42" s="138"/>
      <c r="BX42" s="138"/>
      <c r="BY42" s="138"/>
      <c r="BZ42" s="17">
        <f t="shared" si="112"/>
        <v>66</v>
      </c>
      <c r="CA42" s="170">
        <f t="shared" si="113"/>
        <v>138</v>
      </c>
      <c r="CB42" s="17">
        <f t="shared" si="114"/>
        <v>2013</v>
      </c>
      <c r="CC42" s="17" t="str">
        <f t="shared" si="115"/>
        <v>m</v>
      </c>
      <c r="CD42" s="131"/>
      <c r="CE42" s="131"/>
      <c r="CF42" s="131"/>
      <c r="CG42" s="131"/>
      <c r="CH42" s="17">
        <f t="shared" si="116"/>
        <v>38</v>
      </c>
      <c r="CI42" s="171">
        <f t="shared" si="117"/>
        <v>-0.85</v>
      </c>
      <c r="CJ42" s="17">
        <f t="shared" si="118"/>
        <v>2013</v>
      </c>
      <c r="CK42" s="17" t="str">
        <f t="shared" si="119"/>
        <v>m</v>
      </c>
      <c r="CL42" s="17">
        <f t="shared" si="120"/>
        <v>149</v>
      </c>
      <c r="CM42" s="170">
        <f t="shared" si="121"/>
        <v>39</v>
      </c>
      <c r="CN42" s="17">
        <f t="shared" si="122"/>
        <v>2013</v>
      </c>
      <c r="CO42" s="17" t="str">
        <f t="shared" si="123"/>
        <v>m</v>
      </c>
    </row>
    <row r="43" spans="1:93" ht="16">
      <c r="A43" s="45" t="s">
        <v>313</v>
      </c>
      <c r="B43" s="45" t="s">
        <v>312</v>
      </c>
      <c r="C43" s="117" t="s">
        <v>56</v>
      </c>
      <c r="D43" s="82">
        <f t="shared" si="62"/>
        <v>46.733333333333334</v>
      </c>
      <c r="E43" s="83">
        <f t="shared" si="63"/>
        <v>37</v>
      </c>
      <c r="F43" s="131"/>
      <c r="G43" s="131"/>
      <c r="H43" s="131"/>
      <c r="I43" s="131"/>
      <c r="J43" s="17">
        <f t="shared" si="64"/>
        <v>46</v>
      </c>
      <c r="K43" s="17">
        <f t="shared" si="65"/>
        <v>61</v>
      </c>
      <c r="L43" s="17">
        <f t="shared" si="66"/>
        <v>2007</v>
      </c>
      <c r="M43" s="17" t="str">
        <f t="shared" si="67"/>
        <v>i</v>
      </c>
      <c r="N43" s="17">
        <f t="shared" si="68"/>
        <v>23</v>
      </c>
      <c r="O43" s="17">
        <f t="shared" si="69"/>
        <v>4</v>
      </c>
      <c r="P43" s="17">
        <f t="shared" si="70"/>
        <v>2010</v>
      </c>
      <c r="Q43" s="17" t="str">
        <f t="shared" si="71"/>
        <v>m</v>
      </c>
      <c r="R43" s="131"/>
      <c r="S43" s="131"/>
      <c r="T43" s="131"/>
      <c r="U43" s="131"/>
      <c r="V43" s="17">
        <f t="shared" si="72"/>
        <v>29</v>
      </c>
      <c r="W43" s="17">
        <f t="shared" si="73"/>
        <v>52</v>
      </c>
      <c r="X43" s="17">
        <f t="shared" si="74"/>
        <v>2010</v>
      </c>
      <c r="Y43" s="17" t="str">
        <f t="shared" si="75"/>
        <v>m</v>
      </c>
      <c r="Z43" s="17">
        <f t="shared" si="76"/>
        <v>114</v>
      </c>
      <c r="AA43" s="173">
        <f t="shared" si="77"/>
        <v>0.83399999999999996</v>
      </c>
      <c r="AB43" s="17">
        <f t="shared" si="78"/>
        <v>2008</v>
      </c>
      <c r="AC43" s="17" t="str">
        <f t="shared" si="79"/>
        <v>m</v>
      </c>
      <c r="AD43" s="17">
        <f t="shared" si="80"/>
        <v>24</v>
      </c>
      <c r="AE43" s="170">
        <f t="shared" si="81"/>
        <v>212</v>
      </c>
      <c r="AF43" s="17">
        <f t="shared" si="82"/>
        <v>2011</v>
      </c>
      <c r="AG43" s="17" t="str">
        <f t="shared" si="83"/>
        <v>m</v>
      </c>
      <c r="AH43" s="131"/>
      <c r="AI43" s="131"/>
      <c r="AJ43" s="131"/>
      <c r="AK43" s="131"/>
      <c r="AL43" s="17">
        <f t="shared" si="84"/>
        <v>40</v>
      </c>
      <c r="AM43" s="17">
        <f t="shared" si="85"/>
        <v>43</v>
      </c>
      <c r="AN43" s="17">
        <f t="shared" si="86"/>
        <v>2008</v>
      </c>
      <c r="AO43" s="17" t="str">
        <f t="shared" si="87"/>
        <v>m</v>
      </c>
      <c r="AP43" s="17">
        <f t="shared" si="88"/>
        <v>38</v>
      </c>
      <c r="AQ43" s="172">
        <f t="shared" si="89"/>
        <v>10.5</v>
      </c>
      <c r="AR43" s="17">
        <f t="shared" si="90"/>
        <v>2008</v>
      </c>
      <c r="AS43" s="17" t="str">
        <f t="shared" si="91"/>
        <v>i</v>
      </c>
      <c r="AT43" s="17">
        <f t="shared" si="92"/>
        <v>44</v>
      </c>
      <c r="AU43" s="141">
        <f t="shared" si="93"/>
        <v>1154</v>
      </c>
      <c r="AV43" s="17">
        <f t="shared" si="94"/>
        <v>2010</v>
      </c>
      <c r="AW43" s="17" t="str">
        <f t="shared" si="95"/>
        <v>m</v>
      </c>
      <c r="AX43" s="17">
        <f t="shared" si="96"/>
        <v>23</v>
      </c>
      <c r="AY43" s="170">
        <f t="shared" si="97"/>
        <v>167</v>
      </c>
      <c r="AZ43" s="17">
        <f t="shared" si="98"/>
        <v>2013</v>
      </c>
      <c r="BA43" s="17" t="str">
        <f t="shared" si="99"/>
        <v>m</v>
      </c>
      <c r="BB43" s="17">
        <f t="shared" si="100"/>
        <v>111</v>
      </c>
      <c r="BC43" s="170">
        <f t="shared" si="101"/>
        <v>54</v>
      </c>
      <c r="BD43" s="17">
        <f t="shared" si="102"/>
        <v>2012</v>
      </c>
      <c r="BE43" s="17" t="str">
        <f t="shared" si="103"/>
        <v>m</v>
      </c>
      <c r="BF43" s="131"/>
      <c r="BG43" s="131"/>
      <c r="BH43" s="131"/>
      <c r="BI43" s="131"/>
      <c r="BJ43" s="17">
        <f t="shared" si="104"/>
        <v>47</v>
      </c>
      <c r="BK43" s="172">
        <f t="shared" si="105"/>
        <v>5</v>
      </c>
      <c r="BL43" s="17">
        <f t="shared" si="106"/>
        <v>2013</v>
      </c>
      <c r="BM43" s="17" t="str">
        <f t="shared" si="107"/>
        <v>m</v>
      </c>
      <c r="BN43" s="17">
        <f t="shared" si="108"/>
        <v>91</v>
      </c>
      <c r="BO43" s="172">
        <f t="shared" si="109"/>
        <v>29.77</v>
      </c>
      <c r="BP43" s="17">
        <f t="shared" si="110"/>
        <v>2013</v>
      </c>
      <c r="BQ43" s="17" t="str">
        <f t="shared" si="111"/>
        <v>m</v>
      </c>
      <c r="BR43" s="131"/>
      <c r="BS43" s="131"/>
      <c r="BT43" s="131"/>
      <c r="BU43" s="131"/>
      <c r="BV43" s="138"/>
      <c r="BW43" s="138"/>
      <c r="BX43" s="138"/>
      <c r="BY43" s="138"/>
      <c r="BZ43" s="17">
        <f t="shared" si="112"/>
        <v>100</v>
      </c>
      <c r="CA43" s="170">
        <f t="shared" si="113"/>
        <v>103</v>
      </c>
      <c r="CB43" s="17">
        <f t="shared" si="114"/>
        <v>2013</v>
      </c>
      <c r="CC43" s="17" t="str">
        <f t="shared" si="115"/>
        <v>m</v>
      </c>
      <c r="CD43" s="131"/>
      <c r="CE43" s="131"/>
      <c r="CF43" s="131"/>
      <c r="CG43" s="131"/>
      <c r="CH43" s="17">
        <f t="shared" si="116"/>
        <v>29</v>
      </c>
      <c r="CI43" s="171">
        <f t="shared" si="117"/>
        <v>-0.99</v>
      </c>
      <c r="CJ43" s="17">
        <f t="shared" si="118"/>
        <v>2013</v>
      </c>
      <c r="CK43" s="17" t="str">
        <f t="shared" si="119"/>
        <v>m</v>
      </c>
      <c r="CL43" s="17">
        <f t="shared" si="120"/>
        <v>56</v>
      </c>
      <c r="CM43" s="170">
        <f t="shared" si="121"/>
        <v>28</v>
      </c>
      <c r="CN43" s="17">
        <f t="shared" si="122"/>
        <v>2013</v>
      </c>
      <c r="CO43" s="17" t="str">
        <f t="shared" si="123"/>
        <v>i</v>
      </c>
    </row>
    <row r="44" spans="1:93" ht="16">
      <c r="A44" s="45" t="s">
        <v>439</v>
      </c>
      <c r="B44" s="45" t="s">
        <v>438</v>
      </c>
      <c r="C44" s="117" t="s">
        <v>22</v>
      </c>
      <c r="D44" s="82">
        <f t="shared" si="62"/>
        <v>46.8</v>
      </c>
      <c r="E44" s="83">
        <f t="shared" si="63"/>
        <v>38</v>
      </c>
      <c r="F44" s="131"/>
      <c r="G44" s="131"/>
      <c r="H44" s="131"/>
      <c r="I44" s="131"/>
      <c r="J44" s="17">
        <f t="shared" si="64"/>
        <v>16</v>
      </c>
      <c r="K44" s="17">
        <f t="shared" si="65"/>
        <v>50</v>
      </c>
      <c r="L44" s="17">
        <f t="shared" si="66"/>
        <v>2007</v>
      </c>
      <c r="M44" s="17" t="str">
        <f t="shared" si="67"/>
        <v>m</v>
      </c>
      <c r="N44" s="17">
        <f t="shared" si="68"/>
        <v>23</v>
      </c>
      <c r="O44" s="17">
        <f t="shared" si="69"/>
        <v>4</v>
      </c>
      <c r="P44" s="17">
        <f t="shared" si="70"/>
        <v>2010</v>
      </c>
      <c r="Q44" s="17" t="str">
        <f t="shared" si="71"/>
        <v>m</v>
      </c>
      <c r="R44" s="131"/>
      <c r="S44" s="131"/>
      <c r="T44" s="131"/>
      <c r="U44" s="131"/>
      <c r="V44" s="17">
        <f t="shared" si="72"/>
        <v>51</v>
      </c>
      <c r="W44" s="17">
        <f t="shared" si="73"/>
        <v>67</v>
      </c>
      <c r="X44" s="17">
        <f t="shared" si="74"/>
        <v>2010</v>
      </c>
      <c r="Y44" s="17" t="str">
        <f t="shared" si="75"/>
        <v>m</v>
      </c>
      <c r="Z44" s="17">
        <f t="shared" si="76"/>
        <v>23</v>
      </c>
      <c r="AA44" s="173">
        <f t="shared" si="77"/>
        <v>0.66200000000000003</v>
      </c>
      <c r="AB44" s="17">
        <f t="shared" si="78"/>
        <v>2008</v>
      </c>
      <c r="AC44" s="17" t="str">
        <f t="shared" si="79"/>
        <v>m</v>
      </c>
      <c r="AD44" s="17">
        <f t="shared" si="80"/>
        <v>15</v>
      </c>
      <c r="AE44" s="170">
        <f t="shared" si="81"/>
        <v>163</v>
      </c>
      <c r="AF44" s="17">
        <f t="shared" si="82"/>
        <v>2011</v>
      </c>
      <c r="AG44" s="17" t="str">
        <f t="shared" si="83"/>
        <v>i</v>
      </c>
      <c r="AH44" s="131"/>
      <c r="AI44" s="131"/>
      <c r="AJ44" s="131"/>
      <c r="AK44" s="131"/>
      <c r="AL44" s="17">
        <f t="shared" si="84"/>
        <v>25</v>
      </c>
      <c r="AM44" s="17">
        <f t="shared" si="85"/>
        <v>51</v>
      </c>
      <c r="AN44" s="17">
        <f t="shared" si="86"/>
        <v>2010</v>
      </c>
      <c r="AO44" s="17" t="str">
        <f t="shared" si="87"/>
        <v>m</v>
      </c>
      <c r="AP44" s="17">
        <f t="shared" si="88"/>
        <v>16</v>
      </c>
      <c r="AQ44" s="172">
        <f t="shared" si="89"/>
        <v>10.6</v>
      </c>
      <c r="AR44" s="17">
        <f t="shared" si="90"/>
        <v>2008</v>
      </c>
      <c r="AS44" s="17" t="str">
        <f t="shared" si="91"/>
        <v>i</v>
      </c>
      <c r="AT44" s="17">
        <f t="shared" si="92"/>
        <v>7</v>
      </c>
      <c r="AU44" s="141">
        <f t="shared" si="93"/>
        <v>357</v>
      </c>
      <c r="AV44" s="17">
        <f t="shared" si="94"/>
        <v>2010</v>
      </c>
      <c r="AW44" s="17" t="str">
        <f t="shared" si="95"/>
        <v>m</v>
      </c>
      <c r="AX44" s="17">
        <f t="shared" si="96"/>
        <v>19</v>
      </c>
      <c r="AY44" s="170">
        <f t="shared" si="97"/>
        <v>171</v>
      </c>
      <c r="AZ44" s="17">
        <f t="shared" si="98"/>
        <v>2013</v>
      </c>
      <c r="BA44" s="17" t="str">
        <f t="shared" si="99"/>
        <v>m</v>
      </c>
      <c r="BB44" s="17">
        <f t="shared" si="100"/>
        <v>21</v>
      </c>
      <c r="BC44" s="170">
        <f t="shared" si="101"/>
        <v>43</v>
      </c>
      <c r="BD44" s="17">
        <f t="shared" si="102"/>
        <v>2012</v>
      </c>
      <c r="BE44" s="17" t="str">
        <f t="shared" si="103"/>
        <v>i</v>
      </c>
      <c r="BF44" s="131"/>
      <c r="BG44" s="131"/>
      <c r="BH44" s="131"/>
      <c r="BI44" s="131"/>
      <c r="BJ44" s="17">
        <f t="shared" si="104"/>
        <v>77</v>
      </c>
      <c r="BK44" s="172">
        <f t="shared" si="105"/>
        <v>3.5</v>
      </c>
      <c r="BL44" s="17">
        <f t="shared" si="106"/>
        <v>2013</v>
      </c>
      <c r="BM44" s="17" t="str">
        <f t="shared" si="107"/>
        <v>m</v>
      </c>
      <c r="BN44" s="17">
        <f t="shared" si="108"/>
        <v>110</v>
      </c>
      <c r="BO44" s="172">
        <f t="shared" si="109"/>
        <v>28.18</v>
      </c>
      <c r="BP44" s="17">
        <f t="shared" si="110"/>
        <v>2013</v>
      </c>
      <c r="BQ44" s="17" t="str">
        <f t="shared" si="111"/>
        <v>m</v>
      </c>
      <c r="BR44" s="131"/>
      <c r="BS44" s="131"/>
      <c r="BT44" s="131"/>
      <c r="BU44" s="131"/>
      <c r="BV44" s="138"/>
      <c r="BW44" s="138"/>
      <c r="BX44" s="138"/>
      <c r="BY44" s="138"/>
      <c r="BZ44" s="17">
        <f t="shared" si="112"/>
        <v>95</v>
      </c>
      <c r="CA44" s="170">
        <f t="shared" si="113"/>
        <v>108</v>
      </c>
      <c r="CB44" s="17">
        <f t="shared" si="114"/>
        <v>2013</v>
      </c>
      <c r="CC44" s="17" t="str">
        <f t="shared" si="115"/>
        <v>m</v>
      </c>
      <c r="CD44" s="131"/>
      <c r="CE44" s="131"/>
      <c r="CF44" s="131"/>
      <c r="CG44" s="131"/>
      <c r="CH44" s="17">
        <f t="shared" si="116"/>
        <v>81</v>
      </c>
      <c r="CI44" s="171">
        <f t="shared" si="117"/>
        <v>-0.36</v>
      </c>
      <c r="CJ44" s="17">
        <f t="shared" si="118"/>
        <v>2013</v>
      </c>
      <c r="CK44" s="17" t="str">
        <f t="shared" si="119"/>
        <v>m</v>
      </c>
      <c r="CL44" s="17">
        <f t="shared" si="120"/>
        <v>146</v>
      </c>
      <c r="CM44" s="170">
        <f t="shared" si="121"/>
        <v>38</v>
      </c>
      <c r="CN44" s="17">
        <f t="shared" si="122"/>
        <v>2013</v>
      </c>
      <c r="CO44" s="17" t="str">
        <f t="shared" si="123"/>
        <v>m</v>
      </c>
    </row>
    <row r="45" spans="1:93" ht="16">
      <c r="A45" s="45" t="s">
        <v>231</v>
      </c>
      <c r="B45" s="45" t="s">
        <v>230</v>
      </c>
      <c r="C45" s="117" t="s">
        <v>28</v>
      </c>
      <c r="D45" s="82">
        <f t="shared" si="62"/>
        <v>47.133333333333333</v>
      </c>
      <c r="E45" s="83">
        <f t="shared" si="63"/>
        <v>39</v>
      </c>
      <c r="F45" s="131"/>
      <c r="G45" s="131"/>
      <c r="H45" s="131"/>
      <c r="I45" s="131"/>
      <c r="J45" s="17">
        <f t="shared" si="64"/>
        <v>23</v>
      </c>
      <c r="K45" s="17">
        <f t="shared" si="65"/>
        <v>53</v>
      </c>
      <c r="L45" s="17">
        <f t="shared" si="66"/>
        <v>2007</v>
      </c>
      <c r="M45" s="17" t="str">
        <f t="shared" si="67"/>
        <v>m</v>
      </c>
      <c r="N45" s="17">
        <f t="shared" si="68"/>
        <v>39</v>
      </c>
      <c r="O45" s="17">
        <f t="shared" si="69"/>
        <v>5</v>
      </c>
      <c r="P45" s="17">
        <f t="shared" si="70"/>
        <v>2010</v>
      </c>
      <c r="Q45" s="17" t="str">
        <f t="shared" si="71"/>
        <v>m</v>
      </c>
      <c r="R45" s="131"/>
      <c r="S45" s="131"/>
      <c r="T45" s="131"/>
      <c r="U45" s="131"/>
      <c r="V45" s="17">
        <f t="shared" si="72"/>
        <v>33</v>
      </c>
      <c r="W45" s="17">
        <f t="shared" si="73"/>
        <v>55</v>
      </c>
      <c r="X45" s="17">
        <f t="shared" si="74"/>
        <v>2010</v>
      </c>
      <c r="Y45" s="17" t="str">
        <f t="shared" si="75"/>
        <v>m</v>
      </c>
      <c r="Z45" s="17">
        <f t="shared" si="76"/>
        <v>6</v>
      </c>
      <c r="AA45" s="173">
        <f t="shared" si="77"/>
        <v>0.54500000000000004</v>
      </c>
      <c r="AB45" s="17">
        <f t="shared" si="78"/>
        <v>2008</v>
      </c>
      <c r="AC45" s="17" t="str">
        <f t="shared" si="79"/>
        <v>m</v>
      </c>
      <c r="AD45" s="17">
        <f t="shared" si="80"/>
        <v>31</v>
      </c>
      <c r="AE45" s="170">
        <f t="shared" si="81"/>
        <v>248</v>
      </c>
      <c r="AF45" s="17">
        <f t="shared" si="82"/>
        <v>2011</v>
      </c>
      <c r="AG45" s="17" t="str">
        <f t="shared" si="83"/>
        <v>m</v>
      </c>
      <c r="AH45" s="131"/>
      <c r="AI45" s="131"/>
      <c r="AJ45" s="131"/>
      <c r="AK45" s="131"/>
      <c r="AL45" s="17">
        <f t="shared" si="84"/>
        <v>85</v>
      </c>
      <c r="AM45" s="17">
        <f t="shared" si="85"/>
        <v>26</v>
      </c>
      <c r="AN45" s="17">
        <f t="shared" si="86"/>
        <v>2010</v>
      </c>
      <c r="AO45" s="17" t="str">
        <f t="shared" si="87"/>
        <v>i</v>
      </c>
      <c r="AP45" s="17">
        <f t="shared" si="88"/>
        <v>89</v>
      </c>
      <c r="AQ45" s="172">
        <f t="shared" si="89"/>
        <v>10.3</v>
      </c>
      <c r="AR45" s="17">
        <f t="shared" si="90"/>
        <v>2008</v>
      </c>
      <c r="AS45" s="17" t="str">
        <f t="shared" si="91"/>
        <v>i</v>
      </c>
      <c r="AT45" s="17">
        <f t="shared" si="92"/>
        <v>91</v>
      </c>
      <c r="AU45" s="141">
        <f t="shared" si="93"/>
        <v>4322</v>
      </c>
      <c r="AV45" s="17">
        <f t="shared" si="94"/>
        <v>2010</v>
      </c>
      <c r="AW45" s="17" t="str">
        <f t="shared" si="95"/>
        <v>m</v>
      </c>
      <c r="AX45" s="17">
        <f t="shared" si="96"/>
        <v>11</v>
      </c>
      <c r="AY45" s="170">
        <f t="shared" si="97"/>
        <v>179</v>
      </c>
      <c r="AZ45" s="17">
        <f t="shared" si="98"/>
        <v>2013</v>
      </c>
      <c r="BA45" s="17" t="str">
        <f t="shared" si="99"/>
        <v>m</v>
      </c>
      <c r="BB45" s="17">
        <f t="shared" si="100"/>
        <v>68</v>
      </c>
      <c r="BC45" s="170">
        <f t="shared" si="101"/>
        <v>48</v>
      </c>
      <c r="BD45" s="17">
        <f t="shared" si="102"/>
        <v>2012</v>
      </c>
      <c r="BE45" s="17" t="str">
        <f t="shared" si="103"/>
        <v>m</v>
      </c>
      <c r="BF45" s="131"/>
      <c r="BG45" s="131"/>
      <c r="BH45" s="131"/>
      <c r="BI45" s="131"/>
      <c r="BJ45" s="17">
        <f t="shared" si="104"/>
        <v>31</v>
      </c>
      <c r="BK45" s="172">
        <f t="shared" si="105"/>
        <v>5.5</v>
      </c>
      <c r="BL45" s="17">
        <f t="shared" si="106"/>
        <v>2013</v>
      </c>
      <c r="BM45" s="17" t="str">
        <f t="shared" si="107"/>
        <v>m</v>
      </c>
      <c r="BN45" s="17">
        <f t="shared" si="108"/>
        <v>50</v>
      </c>
      <c r="BO45" s="172">
        <f t="shared" si="109"/>
        <v>37.799999999999997</v>
      </c>
      <c r="BP45" s="17">
        <f t="shared" si="110"/>
        <v>2013</v>
      </c>
      <c r="BQ45" s="17" t="str">
        <f t="shared" si="111"/>
        <v>m</v>
      </c>
      <c r="BR45" s="131"/>
      <c r="BS45" s="131"/>
      <c r="BT45" s="131"/>
      <c r="BU45" s="131"/>
      <c r="BV45" s="138"/>
      <c r="BW45" s="138"/>
      <c r="BX45" s="138"/>
      <c r="BY45" s="138"/>
      <c r="BZ45" s="17">
        <f t="shared" si="112"/>
        <v>47</v>
      </c>
      <c r="CA45" s="170">
        <f t="shared" si="113"/>
        <v>161</v>
      </c>
      <c r="CB45" s="17">
        <f t="shared" si="114"/>
        <v>2013</v>
      </c>
      <c r="CC45" s="17" t="str">
        <f t="shared" si="115"/>
        <v>m</v>
      </c>
      <c r="CD45" s="131"/>
      <c r="CE45" s="131"/>
      <c r="CF45" s="131"/>
      <c r="CG45" s="131"/>
      <c r="CH45" s="17">
        <f t="shared" si="116"/>
        <v>28</v>
      </c>
      <c r="CI45" s="171">
        <f t="shared" si="117"/>
        <v>-1.01</v>
      </c>
      <c r="CJ45" s="17">
        <f t="shared" si="118"/>
        <v>2013</v>
      </c>
      <c r="CK45" s="17" t="str">
        <f t="shared" si="119"/>
        <v>m</v>
      </c>
      <c r="CL45" s="17">
        <f t="shared" si="120"/>
        <v>81</v>
      </c>
      <c r="CM45" s="170">
        <f t="shared" si="121"/>
        <v>29</v>
      </c>
      <c r="CN45" s="17">
        <f t="shared" si="122"/>
        <v>2013</v>
      </c>
      <c r="CO45" s="17" t="str">
        <f t="shared" si="123"/>
        <v>i</v>
      </c>
    </row>
    <row r="46" spans="1:93" ht="16">
      <c r="A46" s="45" t="s">
        <v>489</v>
      </c>
      <c r="B46" s="45" t="s">
        <v>488</v>
      </c>
      <c r="C46" s="117" t="s">
        <v>21</v>
      </c>
      <c r="D46" s="82">
        <f t="shared" si="62"/>
        <v>48.466666666666669</v>
      </c>
      <c r="E46" s="83">
        <f t="shared" si="63"/>
        <v>40</v>
      </c>
      <c r="F46" s="131"/>
      <c r="G46" s="131"/>
      <c r="H46" s="131"/>
      <c r="I46" s="131"/>
      <c r="J46" s="17">
        <f t="shared" si="64"/>
        <v>12</v>
      </c>
      <c r="K46" s="17">
        <f t="shared" si="65"/>
        <v>49</v>
      </c>
      <c r="L46" s="17">
        <f t="shared" si="66"/>
        <v>2007</v>
      </c>
      <c r="M46" s="17" t="str">
        <f t="shared" si="67"/>
        <v>m</v>
      </c>
      <c r="N46" s="17">
        <f t="shared" si="68"/>
        <v>39</v>
      </c>
      <c r="O46" s="17">
        <f t="shared" si="69"/>
        <v>5</v>
      </c>
      <c r="P46" s="17">
        <f t="shared" si="70"/>
        <v>2010</v>
      </c>
      <c r="Q46" s="17" t="str">
        <f t="shared" si="71"/>
        <v>m</v>
      </c>
      <c r="R46" s="131"/>
      <c r="S46" s="131"/>
      <c r="T46" s="131"/>
      <c r="U46" s="131"/>
      <c r="V46" s="17">
        <f t="shared" si="72"/>
        <v>20</v>
      </c>
      <c r="W46" s="17">
        <f t="shared" si="73"/>
        <v>45</v>
      </c>
      <c r="X46" s="17">
        <f t="shared" si="74"/>
        <v>2010</v>
      </c>
      <c r="Y46" s="17" t="str">
        <f t="shared" si="75"/>
        <v>m</v>
      </c>
      <c r="Z46" s="17">
        <f t="shared" si="76"/>
        <v>112</v>
      </c>
      <c r="AA46" s="173">
        <f t="shared" si="77"/>
        <v>0.83299999999999996</v>
      </c>
      <c r="AB46" s="17">
        <f t="shared" si="78"/>
        <v>2008</v>
      </c>
      <c r="AC46" s="17" t="str">
        <f t="shared" si="79"/>
        <v>m</v>
      </c>
      <c r="AD46" s="17">
        <f t="shared" si="80"/>
        <v>12</v>
      </c>
      <c r="AE46" s="170">
        <f t="shared" si="81"/>
        <v>149</v>
      </c>
      <c r="AF46" s="17">
        <f t="shared" si="82"/>
        <v>2011</v>
      </c>
      <c r="AG46" s="17" t="str">
        <f t="shared" si="83"/>
        <v>m</v>
      </c>
      <c r="AH46" s="131"/>
      <c r="AI46" s="131"/>
      <c r="AJ46" s="131"/>
      <c r="AK46" s="131"/>
      <c r="AL46" s="17">
        <f t="shared" si="84"/>
        <v>13</v>
      </c>
      <c r="AM46" s="17">
        <f t="shared" si="85"/>
        <v>63</v>
      </c>
      <c r="AN46" s="17">
        <f t="shared" si="86"/>
        <v>2010</v>
      </c>
      <c r="AO46" s="17" t="str">
        <f t="shared" si="87"/>
        <v>m</v>
      </c>
      <c r="AP46" s="17">
        <f t="shared" si="88"/>
        <v>38</v>
      </c>
      <c r="AQ46" s="172">
        <f t="shared" si="89"/>
        <v>10.5</v>
      </c>
      <c r="AR46" s="17">
        <f t="shared" si="90"/>
        <v>2008</v>
      </c>
      <c r="AS46" s="17" t="str">
        <f t="shared" si="91"/>
        <v>i</v>
      </c>
      <c r="AT46" s="17">
        <f t="shared" si="92"/>
        <v>49</v>
      </c>
      <c r="AU46" s="141">
        <f t="shared" si="93"/>
        <v>1240</v>
      </c>
      <c r="AV46" s="17">
        <f t="shared" si="94"/>
        <v>2010</v>
      </c>
      <c r="AW46" s="17" t="str">
        <f t="shared" si="95"/>
        <v>m</v>
      </c>
      <c r="AX46" s="17">
        <f t="shared" si="96"/>
        <v>44</v>
      </c>
      <c r="AY46" s="170">
        <f t="shared" si="97"/>
        <v>147</v>
      </c>
      <c r="AZ46" s="17">
        <f t="shared" si="98"/>
        <v>2013</v>
      </c>
      <c r="BA46" s="17" t="str">
        <f t="shared" si="99"/>
        <v>m</v>
      </c>
      <c r="BB46" s="17">
        <f t="shared" si="100"/>
        <v>14</v>
      </c>
      <c r="BC46" s="170">
        <f t="shared" si="101"/>
        <v>40</v>
      </c>
      <c r="BD46" s="17">
        <f t="shared" si="102"/>
        <v>2012</v>
      </c>
      <c r="BE46" s="17" t="str">
        <f t="shared" si="103"/>
        <v>m</v>
      </c>
      <c r="BF46" s="131"/>
      <c r="BG46" s="131"/>
      <c r="BH46" s="131"/>
      <c r="BI46" s="131"/>
      <c r="BJ46" s="17">
        <f t="shared" si="104"/>
        <v>69</v>
      </c>
      <c r="BK46" s="172">
        <f t="shared" si="105"/>
        <v>4</v>
      </c>
      <c r="BL46" s="17">
        <f t="shared" si="106"/>
        <v>2013</v>
      </c>
      <c r="BM46" s="17" t="str">
        <f t="shared" si="107"/>
        <v>m</v>
      </c>
      <c r="BN46" s="17">
        <f t="shared" si="108"/>
        <v>64</v>
      </c>
      <c r="BO46" s="172">
        <f t="shared" si="109"/>
        <v>34.11</v>
      </c>
      <c r="BP46" s="17">
        <f t="shared" si="110"/>
        <v>2013</v>
      </c>
      <c r="BQ46" s="17" t="str">
        <f t="shared" si="111"/>
        <v>m</v>
      </c>
      <c r="BR46" s="131"/>
      <c r="BS46" s="131"/>
      <c r="BT46" s="131"/>
      <c r="BU46" s="131"/>
      <c r="BV46" s="138"/>
      <c r="BW46" s="138"/>
      <c r="BX46" s="138"/>
      <c r="BY46" s="138"/>
      <c r="BZ46" s="17">
        <f t="shared" si="112"/>
        <v>152</v>
      </c>
      <c r="CA46" s="170">
        <f t="shared" si="113"/>
        <v>51</v>
      </c>
      <c r="CB46" s="17">
        <f t="shared" si="114"/>
        <v>2013</v>
      </c>
      <c r="CC46" s="17" t="str">
        <f t="shared" si="115"/>
        <v>m</v>
      </c>
      <c r="CD46" s="131"/>
      <c r="CE46" s="131"/>
      <c r="CF46" s="131"/>
      <c r="CG46" s="131"/>
      <c r="CH46" s="17">
        <f t="shared" si="116"/>
        <v>23</v>
      </c>
      <c r="CI46" s="171">
        <f t="shared" si="117"/>
        <v>-1.1399999999999999</v>
      </c>
      <c r="CJ46" s="17">
        <f t="shared" si="118"/>
        <v>2013</v>
      </c>
      <c r="CK46" s="17" t="str">
        <f t="shared" si="119"/>
        <v>m</v>
      </c>
      <c r="CL46" s="17">
        <f t="shared" si="120"/>
        <v>178</v>
      </c>
      <c r="CM46" s="170">
        <f t="shared" si="121"/>
        <v>44</v>
      </c>
      <c r="CN46" s="17">
        <f t="shared" si="122"/>
        <v>2013</v>
      </c>
      <c r="CO46" s="17" t="str">
        <f t="shared" si="123"/>
        <v>m</v>
      </c>
    </row>
    <row r="47" spans="1:93" ht="16">
      <c r="A47" s="45" t="s">
        <v>425</v>
      </c>
      <c r="B47" s="45" t="s">
        <v>424</v>
      </c>
      <c r="C47" s="117" t="s">
        <v>9</v>
      </c>
      <c r="D47" s="82">
        <f t="shared" si="62"/>
        <v>48.6</v>
      </c>
      <c r="E47" s="83">
        <f t="shared" si="63"/>
        <v>41</v>
      </c>
      <c r="F47" s="131"/>
      <c r="G47" s="131"/>
      <c r="H47" s="131"/>
      <c r="I47" s="131"/>
      <c r="J47" s="17">
        <f t="shared" si="64"/>
        <v>3</v>
      </c>
      <c r="K47" s="17">
        <f t="shared" si="65"/>
        <v>45</v>
      </c>
      <c r="L47" s="17">
        <f t="shared" si="66"/>
        <v>2007</v>
      </c>
      <c r="M47" s="17" t="str">
        <f t="shared" si="67"/>
        <v>m</v>
      </c>
      <c r="N47" s="17">
        <f t="shared" si="68"/>
        <v>52</v>
      </c>
      <c r="O47" s="17">
        <f t="shared" si="69"/>
        <v>6</v>
      </c>
      <c r="P47" s="17">
        <f t="shared" si="70"/>
        <v>2010</v>
      </c>
      <c r="Q47" s="17" t="str">
        <f t="shared" si="71"/>
        <v>m</v>
      </c>
      <c r="R47" s="131"/>
      <c r="S47" s="131"/>
      <c r="T47" s="131"/>
      <c r="U47" s="131"/>
      <c r="V47" s="17">
        <f t="shared" si="72"/>
        <v>29</v>
      </c>
      <c r="W47" s="17">
        <f t="shared" si="73"/>
        <v>52</v>
      </c>
      <c r="X47" s="17">
        <f t="shared" si="74"/>
        <v>2010</v>
      </c>
      <c r="Y47" s="17" t="str">
        <f t="shared" si="75"/>
        <v>m</v>
      </c>
      <c r="Z47" s="17">
        <f t="shared" si="76"/>
        <v>29</v>
      </c>
      <c r="AA47" s="173">
        <f t="shared" si="77"/>
        <v>0.67800000000000005</v>
      </c>
      <c r="AB47" s="17">
        <f t="shared" si="78"/>
        <v>2008</v>
      </c>
      <c r="AC47" s="17" t="str">
        <f t="shared" si="79"/>
        <v>m</v>
      </c>
      <c r="AD47" s="17">
        <f t="shared" si="80"/>
        <v>41</v>
      </c>
      <c r="AE47" s="170">
        <f t="shared" si="81"/>
        <v>393</v>
      </c>
      <c r="AF47" s="17">
        <f t="shared" si="82"/>
        <v>2011</v>
      </c>
      <c r="AG47" s="17" t="str">
        <f t="shared" si="83"/>
        <v>i</v>
      </c>
      <c r="AH47" s="131"/>
      <c r="AI47" s="131"/>
      <c r="AJ47" s="131"/>
      <c r="AK47" s="131"/>
      <c r="AL47" s="17">
        <f t="shared" si="84"/>
        <v>20</v>
      </c>
      <c r="AM47" s="17">
        <f t="shared" si="85"/>
        <v>57</v>
      </c>
      <c r="AN47" s="17">
        <f t="shared" si="86"/>
        <v>2003</v>
      </c>
      <c r="AO47" s="17" t="str">
        <f t="shared" si="87"/>
        <v>m</v>
      </c>
      <c r="AP47" s="17">
        <f t="shared" si="88"/>
        <v>38</v>
      </c>
      <c r="AQ47" s="172">
        <f t="shared" si="89"/>
        <v>10.5</v>
      </c>
      <c r="AR47" s="17">
        <f t="shared" si="90"/>
        <v>2008</v>
      </c>
      <c r="AS47" s="17" t="str">
        <f t="shared" si="91"/>
        <v>i</v>
      </c>
      <c r="AT47" s="17">
        <f t="shared" si="92"/>
        <v>38</v>
      </c>
      <c r="AU47" s="141">
        <f t="shared" si="93"/>
        <v>981</v>
      </c>
      <c r="AV47" s="17">
        <f t="shared" si="94"/>
        <v>2010</v>
      </c>
      <c r="AW47" s="17" t="str">
        <f t="shared" si="95"/>
        <v>m</v>
      </c>
      <c r="AX47" s="17">
        <f t="shared" si="96"/>
        <v>55</v>
      </c>
      <c r="AY47" s="170">
        <f t="shared" si="97"/>
        <v>136</v>
      </c>
      <c r="AZ47" s="17">
        <f t="shared" si="98"/>
        <v>2013</v>
      </c>
      <c r="BA47" s="17" t="str">
        <f t="shared" si="99"/>
        <v>m</v>
      </c>
      <c r="BB47" s="17">
        <f t="shared" si="100"/>
        <v>48</v>
      </c>
      <c r="BC47" s="170">
        <f t="shared" si="101"/>
        <v>46</v>
      </c>
      <c r="BD47" s="17">
        <f t="shared" si="102"/>
        <v>2012</v>
      </c>
      <c r="BE47" s="17" t="str">
        <f t="shared" si="103"/>
        <v>i</v>
      </c>
      <c r="BF47" s="131"/>
      <c r="BG47" s="131"/>
      <c r="BH47" s="131"/>
      <c r="BI47" s="131"/>
      <c r="BJ47" s="17">
        <f t="shared" si="104"/>
        <v>106</v>
      </c>
      <c r="BK47" s="172">
        <f t="shared" si="105"/>
        <v>2.5</v>
      </c>
      <c r="BL47" s="17">
        <f t="shared" si="106"/>
        <v>2013</v>
      </c>
      <c r="BM47" s="17" t="str">
        <f t="shared" si="107"/>
        <v>m</v>
      </c>
      <c r="BN47" s="17">
        <f t="shared" si="108"/>
        <v>104</v>
      </c>
      <c r="BO47" s="172">
        <f t="shared" si="109"/>
        <v>28.36</v>
      </c>
      <c r="BP47" s="17">
        <f t="shared" si="110"/>
        <v>2013</v>
      </c>
      <c r="BQ47" s="17" t="str">
        <f t="shared" si="111"/>
        <v>m</v>
      </c>
      <c r="BR47" s="131"/>
      <c r="BS47" s="131"/>
      <c r="BT47" s="131"/>
      <c r="BU47" s="131"/>
      <c r="BV47" s="138"/>
      <c r="BW47" s="138"/>
      <c r="BX47" s="138"/>
      <c r="BY47" s="138"/>
      <c r="BZ47" s="17">
        <f t="shared" si="112"/>
        <v>36</v>
      </c>
      <c r="CA47" s="170">
        <f t="shared" si="113"/>
        <v>175</v>
      </c>
      <c r="CB47" s="17">
        <f t="shared" si="114"/>
        <v>2013</v>
      </c>
      <c r="CC47" s="17" t="str">
        <f t="shared" si="115"/>
        <v>m</v>
      </c>
      <c r="CD47" s="131"/>
      <c r="CE47" s="131"/>
      <c r="CF47" s="131"/>
      <c r="CG47" s="131"/>
      <c r="CH47" s="17">
        <f t="shared" si="116"/>
        <v>103</v>
      </c>
      <c r="CI47" s="171">
        <f t="shared" si="117"/>
        <v>-0.13</v>
      </c>
      <c r="CJ47" s="17">
        <f t="shared" si="118"/>
        <v>2013</v>
      </c>
      <c r="CK47" s="17" t="str">
        <f t="shared" si="119"/>
        <v>m</v>
      </c>
      <c r="CL47" s="17">
        <f t="shared" si="120"/>
        <v>56</v>
      </c>
      <c r="CM47" s="170">
        <f t="shared" si="121"/>
        <v>28</v>
      </c>
      <c r="CN47" s="17">
        <f t="shared" si="122"/>
        <v>2013</v>
      </c>
      <c r="CO47" s="17" t="str">
        <f t="shared" si="123"/>
        <v>i</v>
      </c>
    </row>
    <row r="48" spans="1:93" ht="16">
      <c r="A48" s="45" t="s">
        <v>263</v>
      </c>
      <c r="B48" s="45" t="s">
        <v>262</v>
      </c>
      <c r="C48" s="117" t="s">
        <v>38</v>
      </c>
      <c r="D48" s="82">
        <f t="shared" si="62"/>
        <v>48.8</v>
      </c>
      <c r="E48" s="83">
        <f t="shared" si="63"/>
        <v>42</v>
      </c>
      <c r="F48" s="131"/>
      <c r="G48" s="131"/>
      <c r="H48" s="131"/>
      <c r="I48" s="131"/>
      <c r="J48" s="17">
        <f t="shared" si="64"/>
        <v>33</v>
      </c>
      <c r="K48" s="17">
        <f t="shared" si="65"/>
        <v>57</v>
      </c>
      <c r="L48" s="17">
        <f t="shared" si="66"/>
        <v>2007</v>
      </c>
      <c r="M48" s="17" t="str">
        <f t="shared" si="67"/>
        <v>m</v>
      </c>
      <c r="N48" s="17">
        <f t="shared" si="68"/>
        <v>12</v>
      </c>
      <c r="O48" s="17">
        <f t="shared" si="69"/>
        <v>3</v>
      </c>
      <c r="P48" s="17">
        <f t="shared" si="70"/>
        <v>2010</v>
      </c>
      <c r="Q48" s="17" t="str">
        <f t="shared" si="71"/>
        <v>m</v>
      </c>
      <c r="R48" s="131"/>
      <c r="S48" s="131"/>
      <c r="T48" s="131"/>
      <c r="U48" s="131"/>
      <c r="V48" s="17">
        <f t="shared" si="72"/>
        <v>18</v>
      </c>
      <c r="W48" s="17">
        <f t="shared" si="73"/>
        <v>44</v>
      </c>
      <c r="X48" s="17">
        <f t="shared" si="74"/>
        <v>2010</v>
      </c>
      <c r="Y48" s="17" t="str">
        <f t="shared" si="75"/>
        <v>m</v>
      </c>
      <c r="Z48" s="17">
        <f t="shared" si="76"/>
        <v>68</v>
      </c>
      <c r="AA48" s="173">
        <f t="shared" si="77"/>
        <v>0.77</v>
      </c>
      <c r="AB48" s="17">
        <f t="shared" si="78"/>
        <v>2008</v>
      </c>
      <c r="AC48" s="17" t="str">
        <f t="shared" si="79"/>
        <v>m</v>
      </c>
      <c r="AD48" s="17">
        <f t="shared" si="80"/>
        <v>39</v>
      </c>
      <c r="AE48" s="170">
        <f t="shared" si="81"/>
        <v>308</v>
      </c>
      <c r="AF48" s="17">
        <f t="shared" si="82"/>
        <v>2011</v>
      </c>
      <c r="AG48" s="17" t="str">
        <f t="shared" si="83"/>
        <v>i</v>
      </c>
      <c r="AH48" s="131"/>
      <c r="AI48" s="131"/>
      <c r="AJ48" s="131"/>
      <c r="AK48" s="131"/>
      <c r="AL48" s="17">
        <f t="shared" si="84"/>
        <v>58</v>
      </c>
      <c r="AM48" s="17">
        <f t="shared" si="85"/>
        <v>33</v>
      </c>
      <c r="AN48" s="17">
        <f t="shared" si="86"/>
        <v>2007</v>
      </c>
      <c r="AO48" s="17" t="str">
        <f t="shared" si="87"/>
        <v>m</v>
      </c>
      <c r="AP48" s="17">
        <f t="shared" si="88"/>
        <v>38</v>
      </c>
      <c r="AQ48" s="172">
        <f t="shared" si="89"/>
        <v>10.5</v>
      </c>
      <c r="AR48" s="17">
        <f t="shared" si="90"/>
        <v>2008</v>
      </c>
      <c r="AS48" s="17" t="str">
        <f t="shared" si="91"/>
        <v>i</v>
      </c>
      <c r="AT48" s="17">
        <f t="shared" si="92"/>
        <v>31</v>
      </c>
      <c r="AU48" s="141">
        <f t="shared" si="93"/>
        <v>741</v>
      </c>
      <c r="AV48" s="17">
        <f t="shared" si="94"/>
        <v>2010</v>
      </c>
      <c r="AW48" s="17" t="str">
        <f t="shared" si="95"/>
        <v>m</v>
      </c>
      <c r="AX48" s="17">
        <f t="shared" si="96"/>
        <v>16</v>
      </c>
      <c r="AY48" s="170">
        <f t="shared" si="97"/>
        <v>174</v>
      </c>
      <c r="AZ48" s="17">
        <f t="shared" si="98"/>
        <v>2013</v>
      </c>
      <c r="BA48" s="17" t="str">
        <f t="shared" si="99"/>
        <v>m</v>
      </c>
      <c r="BB48" s="17">
        <f t="shared" si="100"/>
        <v>81</v>
      </c>
      <c r="BC48" s="170">
        <f t="shared" si="101"/>
        <v>50</v>
      </c>
      <c r="BD48" s="17">
        <f t="shared" si="102"/>
        <v>2012</v>
      </c>
      <c r="BE48" s="17" t="str">
        <f t="shared" si="103"/>
        <v>m</v>
      </c>
      <c r="BF48" s="131"/>
      <c r="BG48" s="131"/>
      <c r="BH48" s="131"/>
      <c r="BI48" s="131"/>
      <c r="BJ48" s="17">
        <f t="shared" si="104"/>
        <v>118</v>
      </c>
      <c r="BK48" s="172">
        <f t="shared" si="105"/>
        <v>2</v>
      </c>
      <c r="BL48" s="17">
        <f t="shared" si="106"/>
        <v>2013</v>
      </c>
      <c r="BM48" s="17" t="str">
        <f t="shared" si="107"/>
        <v>m</v>
      </c>
      <c r="BN48" s="17">
        <f t="shared" si="108"/>
        <v>106</v>
      </c>
      <c r="BO48" s="172">
        <f t="shared" si="109"/>
        <v>28.33</v>
      </c>
      <c r="BP48" s="17">
        <f t="shared" si="110"/>
        <v>2013</v>
      </c>
      <c r="BQ48" s="17" t="str">
        <f t="shared" si="111"/>
        <v>m</v>
      </c>
      <c r="BR48" s="131"/>
      <c r="BS48" s="131"/>
      <c r="BT48" s="131"/>
      <c r="BU48" s="131"/>
      <c r="BV48" s="138"/>
      <c r="BW48" s="138"/>
      <c r="BX48" s="138"/>
      <c r="BY48" s="138"/>
      <c r="BZ48" s="17">
        <f t="shared" si="112"/>
        <v>89</v>
      </c>
      <c r="CA48" s="170">
        <f t="shared" si="113"/>
        <v>114</v>
      </c>
      <c r="CB48" s="17">
        <f t="shared" si="114"/>
        <v>2013</v>
      </c>
      <c r="CC48" s="17" t="str">
        <f t="shared" si="115"/>
        <v>m</v>
      </c>
      <c r="CD48" s="131"/>
      <c r="CE48" s="131"/>
      <c r="CF48" s="131"/>
      <c r="CG48" s="131"/>
      <c r="CH48" s="17">
        <f t="shared" si="116"/>
        <v>82</v>
      </c>
      <c r="CI48" s="171">
        <f t="shared" si="117"/>
        <v>-0.35</v>
      </c>
      <c r="CJ48" s="17">
        <f t="shared" si="118"/>
        <v>2013</v>
      </c>
      <c r="CK48" s="17" t="str">
        <f t="shared" si="119"/>
        <v>m</v>
      </c>
      <c r="CL48" s="17">
        <f t="shared" si="120"/>
        <v>11</v>
      </c>
      <c r="CM48" s="170">
        <f t="shared" si="121"/>
        <v>19</v>
      </c>
      <c r="CN48" s="17">
        <f t="shared" si="122"/>
        <v>2013</v>
      </c>
      <c r="CO48" s="17" t="str">
        <f t="shared" si="123"/>
        <v>m</v>
      </c>
    </row>
    <row r="49" spans="1:93" ht="16">
      <c r="A49" s="45" t="s">
        <v>571</v>
      </c>
      <c r="B49" s="45" t="s">
        <v>570</v>
      </c>
      <c r="C49" s="117" t="s">
        <v>16</v>
      </c>
      <c r="D49" s="82">
        <f t="shared" si="62"/>
        <v>51</v>
      </c>
      <c r="E49" s="83">
        <f t="shared" si="63"/>
        <v>43</v>
      </c>
      <c r="F49" s="131"/>
      <c r="G49" s="131"/>
      <c r="H49" s="131"/>
      <c r="I49" s="131"/>
      <c r="J49" s="17">
        <f t="shared" si="64"/>
        <v>7</v>
      </c>
      <c r="K49" s="17">
        <f t="shared" si="65"/>
        <v>48</v>
      </c>
      <c r="L49" s="17">
        <f t="shared" si="66"/>
        <v>2007</v>
      </c>
      <c r="M49" s="17" t="str">
        <f t="shared" si="67"/>
        <v>m</v>
      </c>
      <c r="N49" s="17">
        <f t="shared" si="68"/>
        <v>67</v>
      </c>
      <c r="O49" s="17">
        <f t="shared" si="69"/>
        <v>7</v>
      </c>
      <c r="P49" s="17">
        <f t="shared" si="70"/>
        <v>2010</v>
      </c>
      <c r="Q49" s="17" t="str">
        <f t="shared" si="71"/>
        <v>m</v>
      </c>
      <c r="R49" s="131"/>
      <c r="S49" s="131"/>
      <c r="T49" s="131"/>
      <c r="U49" s="131"/>
      <c r="V49" s="17">
        <f t="shared" si="72"/>
        <v>47</v>
      </c>
      <c r="W49" s="17">
        <f t="shared" si="73"/>
        <v>64</v>
      </c>
      <c r="X49" s="17">
        <f t="shared" si="74"/>
        <v>2010</v>
      </c>
      <c r="Y49" s="17" t="str">
        <f t="shared" si="75"/>
        <v>m</v>
      </c>
      <c r="Z49" s="17">
        <f t="shared" si="76"/>
        <v>36</v>
      </c>
      <c r="AA49" s="173">
        <f t="shared" si="77"/>
        <v>0.69499999999999995</v>
      </c>
      <c r="AB49" s="17">
        <f t="shared" si="78"/>
        <v>2008</v>
      </c>
      <c r="AC49" s="17" t="str">
        <f t="shared" si="79"/>
        <v>m</v>
      </c>
      <c r="AD49" s="17">
        <f t="shared" si="80"/>
        <v>77</v>
      </c>
      <c r="AE49" s="170">
        <f t="shared" si="81"/>
        <v>1134</v>
      </c>
      <c r="AF49" s="17">
        <f t="shared" si="82"/>
        <v>2011</v>
      </c>
      <c r="AG49" s="17" t="str">
        <f t="shared" si="83"/>
        <v>i</v>
      </c>
      <c r="AH49" s="131"/>
      <c r="AI49" s="131"/>
      <c r="AJ49" s="131"/>
      <c r="AK49" s="131"/>
      <c r="AL49" s="17">
        <f t="shared" si="84"/>
        <v>13</v>
      </c>
      <c r="AM49" s="17">
        <f t="shared" si="85"/>
        <v>63</v>
      </c>
      <c r="AN49" s="17">
        <f t="shared" si="86"/>
        <v>2010</v>
      </c>
      <c r="AO49" s="17" t="str">
        <f t="shared" si="87"/>
        <v>m</v>
      </c>
      <c r="AP49" s="17">
        <f t="shared" si="88"/>
        <v>77</v>
      </c>
      <c r="AQ49" s="172">
        <f t="shared" si="89"/>
        <v>10.4</v>
      </c>
      <c r="AR49" s="17">
        <f t="shared" si="90"/>
        <v>2008</v>
      </c>
      <c r="AS49" s="17" t="str">
        <f t="shared" si="91"/>
        <v>i</v>
      </c>
      <c r="AT49" s="17">
        <f t="shared" si="92"/>
        <v>83</v>
      </c>
      <c r="AU49" s="141">
        <f t="shared" si="93"/>
        <v>3311</v>
      </c>
      <c r="AV49" s="17">
        <f t="shared" si="94"/>
        <v>2010</v>
      </c>
      <c r="AW49" s="17" t="str">
        <f t="shared" si="95"/>
        <v>m</v>
      </c>
      <c r="AX49" s="17">
        <f t="shared" si="96"/>
        <v>68</v>
      </c>
      <c r="AY49" s="170">
        <f t="shared" si="97"/>
        <v>123</v>
      </c>
      <c r="AZ49" s="17">
        <f t="shared" si="98"/>
        <v>2013</v>
      </c>
      <c r="BA49" s="17" t="str">
        <f t="shared" si="99"/>
        <v>m</v>
      </c>
      <c r="BB49" s="17">
        <f t="shared" si="100"/>
        <v>88</v>
      </c>
      <c r="BC49" s="170">
        <f t="shared" si="101"/>
        <v>51</v>
      </c>
      <c r="BD49" s="17">
        <f t="shared" si="102"/>
        <v>2012</v>
      </c>
      <c r="BE49" s="17" t="str">
        <f t="shared" si="103"/>
        <v>i</v>
      </c>
      <c r="BF49" s="131"/>
      <c r="BG49" s="131"/>
      <c r="BH49" s="131"/>
      <c r="BI49" s="131"/>
      <c r="BJ49" s="17">
        <f t="shared" si="104"/>
        <v>15</v>
      </c>
      <c r="BK49" s="172">
        <f t="shared" si="105"/>
        <v>6</v>
      </c>
      <c r="BL49" s="17">
        <f t="shared" si="106"/>
        <v>2013</v>
      </c>
      <c r="BM49" s="17" t="str">
        <f t="shared" si="107"/>
        <v>m</v>
      </c>
      <c r="BN49" s="17">
        <f t="shared" si="108"/>
        <v>25</v>
      </c>
      <c r="BO49" s="172">
        <f t="shared" si="109"/>
        <v>46.76</v>
      </c>
      <c r="BP49" s="17">
        <f t="shared" si="110"/>
        <v>2013</v>
      </c>
      <c r="BQ49" s="17" t="str">
        <f t="shared" si="111"/>
        <v>m</v>
      </c>
      <c r="BR49" s="131"/>
      <c r="BS49" s="131"/>
      <c r="BT49" s="131"/>
      <c r="BU49" s="131"/>
      <c r="BV49" s="138"/>
      <c r="BW49" s="138"/>
      <c r="BX49" s="138"/>
      <c r="BY49" s="138"/>
      <c r="BZ49" s="17">
        <f t="shared" si="112"/>
        <v>53</v>
      </c>
      <c r="CA49" s="170">
        <f t="shared" si="113"/>
        <v>153</v>
      </c>
      <c r="CB49" s="17">
        <f t="shared" si="114"/>
        <v>2013</v>
      </c>
      <c r="CC49" s="17" t="str">
        <f t="shared" si="115"/>
        <v>m</v>
      </c>
      <c r="CD49" s="131"/>
      <c r="CE49" s="131"/>
      <c r="CF49" s="131"/>
      <c r="CG49" s="131"/>
      <c r="CH49" s="17">
        <f t="shared" si="116"/>
        <v>64</v>
      </c>
      <c r="CI49" s="171">
        <f t="shared" si="117"/>
        <v>-0.59</v>
      </c>
      <c r="CJ49" s="17">
        <f t="shared" si="118"/>
        <v>2013</v>
      </c>
      <c r="CK49" s="17" t="str">
        <f t="shared" si="119"/>
        <v>m</v>
      </c>
      <c r="CL49" s="17">
        <f t="shared" si="120"/>
        <v>81</v>
      </c>
      <c r="CM49" s="170">
        <f t="shared" si="121"/>
        <v>29</v>
      </c>
      <c r="CN49" s="17">
        <f t="shared" si="122"/>
        <v>2013</v>
      </c>
      <c r="CO49" s="17" t="str">
        <f t="shared" si="123"/>
        <v>i</v>
      </c>
    </row>
    <row r="50" spans="1:93" ht="16">
      <c r="A50" s="45" t="s">
        <v>603</v>
      </c>
      <c r="B50" s="45" t="s">
        <v>602</v>
      </c>
      <c r="C50" s="117" t="s">
        <v>17</v>
      </c>
      <c r="D50" s="82">
        <f t="shared" si="62"/>
        <v>51.2</v>
      </c>
      <c r="E50" s="83">
        <f t="shared" si="63"/>
        <v>44</v>
      </c>
      <c r="F50" s="131"/>
      <c r="G50" s="131"/>
      <c r="H50" s="131"/>
      <c r="I50" s="131"/>
      <c r="J50" s="17">
        <f t="shared" si="64"/>
        <v>7</v>
      </c>
      <c r="K50" s="17">
        <f t="shared" si="65"/>
        <v>48</v>
      </c>
      <c r="L50" s="17">
        <f t="shared" si="66"/>
        <v>2007</v>
      </c>
      <c r="M50" s="17" t="str">
        <f t="shared" si="67"/>
        <v>m</v>
      </c>
      <c r="N50" s="17">
        <f t="shared" si="68"/>
        <v>39</v>
      </c>
      <c r="O50" s="17">
        <f t="shared" si="69"/>
        <v>5</v>
      </c>
      <c r="P50" s="17">
        <f t="shared" si="70"/>
        <v>2010</v>
      </c>
      <c r="Q50" s="17" t="str">
        <f t="shared" si="71"/>
        <v>m</v>
      </c>
      <c r="R50" s="131"/>
      <c r="S50" s="131"/>
      <c r="T50" s="131"/>
      <c r="U50" s="131"/>
      <c r="V50" s="17">
        <f t="shared" si="72"/>
        <v>31</v>
      </c>
      <c r="W50" s="17">
        <f t="shared" si="73"/>
        <v>53</v>
      </c>
      <c r="X50" s="17">
        <f t="shared" si="74"/>
        <v>2010</v>
      </c>
      <c r="Y50" s="17" t="str">
        <f t="shared" si="75"/>
        <v>m</v>
      </c>
      <c r="Z50" s="17">
        <f t="shared" si="76"/>
        <v>81</v>
      </c>
      <c r="AA50" s="173">
        <f t="shared" si="77"/>
        <v>0.78800000000000003</v>
      </c>
      <c r="AB50" s="17">
        <f t="shared" si="78"/>
        <v>2008</v>
      </c>
      <c r="AC50" s="17" t="str">
        <f t="shared" si="79"/>
        <v>m</v>
      </c>
      <c r="AD50" s="17">
        <f t="shared" si="80"/>
        <v>26</v>
      </c>
      <c r="AE50" s="170">
        <f t="shared" si="81"/>
        <v>222</v>
      </c>
      <c r="AF50" s="17">
        <f t="shared" si="82"/>
        <v>2011</v>
      </c>
      <c r="AG50" s="17" t="str">
        <f t="shared" si="83"/>
        <v>i</v>
      </c>
      <c r="AH50" s="131"/>
      <c r="AI50" s="131"/>
      <c r="AJ50" s="131"/>
      <c r="AK50" s="131"/>
      <c r="AL50" s="17">
        <f t="shared" si="84"/>
        <v>86</v>
      </c>
      <c r="AM50" s="17">
        <f t="shared" si="85"/>
        <v>25</v>
      </c>
      <c r="AN50" s="17">
        <f t="shared" si="86"/>
        <v>2009</v>
      </c>
      <c r="AO50" s="17" t="str">
        <f t="shared" si="87"/>
        <v>m</v>
      </c>
      <c r="AP50" s="17">
        <f t="shared" si="88"/>
        <v>16</v>
      </c>
      <c r="AQ50" s="172">
        <f t="shared" si="89"/>
        <v>10.6</v>
      </c>
      <c r="AR50" s="17">
        <f t="shared" si="90"/>
        <v>2008</v>
      </c>
      <c r="AS50" s="17" t="str">
        <f t="shared" si="91"/>
        <v>i</v>
      </c>
      <c r="AT50" s="17">
        <f t="shared" si="92"/>
        <v>16</v>
      </c>
      <c r="AU50" s="141">
        <f t="shared" si="93"/>
        <v>509</v>
      </c>
      <c r="AV50" s="17">
        <f t="shared" si="94"/>
        <v>2010</v>
      </c>
      <c r="AW50" s="17" t="str">
        <f t="shared" si="95"/>
        <v>m</v>
      </c>
      <c r="AX50" s="17">
        <f t="shared" si="96"/>
        <v>59</v>
      </c>
      <c r="AY50" s="170">
        <f t="shared" si="97"/>
        <v>132</v>
      </c>
      <c r="AZ50" s="17">
        <f t="shared" si="98"/>
        <v>2013</v>
      </c>
      <c r="BA50" s="17" t="str">
        <f t="shared" si="99"/>
        <v>m</v>
      </c>
      <c r="BB50" s="17">
        <f t="shared" si="100"/>
        <v>32</v>
      </c>
      <c r="BC50" s="170">
        <f t="shared" si="101"/>
        <v>44</v>
      </c>
      <c r="BD50" s="17">
        <f t="shared" si="102"/>
        <v>2012</v>
      </c>
      <c r="BE50" s="17" t="str">
        <f t="shared" si="103"/>
        <v>i</v>
      </c>
      <c r="BF50" s="131"/>
      <c r="BG50" s="131"/>
      <c r="BH50" s="131"/>
      <c r="BI50" s="131"/>
      <c r="BJ50" s="17">
        <f t="shared" si="104"/>
        <v>56</v>
      </c>
      <c r="BK50" s="172">
        <f t="shared" si="105"/>
        <v>4.5</v>
      </c>
      <c r="BL50" s="17">
        <f t="shared" si="106"/>
        <v>2013</v>
      </c>
      <c r="BM50" s="17" t="str">
        <f t="shared" si="107"/>
        <v>m</v>
      </c>
      <c r="BN50" s="17">
        <f t="shared" si="108"/>
        <v>82</v>
      </c>
      <c r="BO50" s="172">
        <f t="shared" si="109"/>
        <v>31.69</v>
      </c>
      <c r="BP50" s="17">
        <f t="shared" si="110"/>
        <v>2013</v>
      </c>
      <c r="BQ50" s="17" t="str">
        <f t="shared" si="111"/>
        <v>m</v>
      </c>
      <c r="BR50" s="131"/>
      <c r="BS50" s="131"/>
      <c r="BT50" s="131"/>
      <c r="BU50" s="131"/>
      <c r="BV50" s="138"/>
      <c r="BW50" s="138"/>
      <c r="BX50" s="138"/>
      <c r="BY50" s="138"/>
      <c r="BZ50" s="17">
        <f t="shared" si="112"/>
        <v>117</v>
      </c>
      <c r="CA50" s="170">
        <f t="shared" si="113"/>
        <v>86</v>
      </c>
      <c r="CB50" s="17">
        <f t="shared" si="114"/>
        <v>2013</v>
      </c>
      <c r="CC50" s="17" t="str">
        <f t="shared" si="115"/>
        <v>m</v>
      </c>
      <c r="CD50" s="131"/>
      <c r="CE50" s="131"/>
      <c r="CF50" s="131"/>
      <c r="CG50" s="131"/>
      <c r="CH50" s="17">
        <f t="shared" si="116"/>
        <v>65</v>
      </c>
      <c r="CI50" s="171">
        <f t="shared" si="117"/>
        <v>-0.57999999999999996</v>
      </c>
      <c r="CJ50" s="17">
        <f t="shared" si="118"/>
        <v>2013</v>
      </c>
      <c r="CK50" s="17" t="str">
        <f t="shared" si="119"/>
        <v>m</v>
      </c>
      <c r="CL50" s="17">
        <f t="shared" si="120"/>
        <v>136</v>
      </c>
      <c r="CM50" s="170">
        <f t="shared" si="121"/>
        <v>36</v>
      </c>
      <c r="CN50" s="17">
        <f t="shared" si="122"/>
        <v>2013</v>
      </c>
      <c r="CO50" s="17" t="str">
        <f t="shared" si="123"/>
        <v>m</v>
      </c>
    </row>
    <row r="51" spans="1:93" ht="16">
      <c r="A51" s="45" t="s">
        <v>579</v>
      </c>
      <c r="B51" s="45" t="s">
        <v>578</v>
      </c>
      <c r="C51" s="117" t="s">
        <v>79</v>
      </c>
      <c r="D51" s="82">
        <f t="shared" si="62"/>
        <v>53</v>
      </c>
      <c r="E51" s="83">
        <f t="shared" si="63"/>
        <v>45</v>
      </c>
      <c r="F51" s="131"/>
      <c r="G51" s="131"/>
      <c r="H51" s="131"/>
      <c r="I51" s="131"/>
      <c r="J51" s="17">
        <f t="shared" si="64"/>
        <v>72</v>
      </c>
      <c r="K51" s="17">
        <f t="shared" si="65"/>
        <v>67</v>
      </c>
      <c r="L51" s="17">
        <f t="shared" si="66"/>
        <v>2007</v>
      </c>
      <c r="M51" s="17" t="str">
        <f t="shared" si="67"/>
        <v>m</v>
      </c>
      <c r="N51" s="17">
        <f t="shared" si="68"/>
        <v>130</v>
      </c>
      <c r="O51" s="17">
        <f t="shared" si="69"/>
        <v>10</v>
      </c>
      <c r="P51" s="17">
        <f t="shared" si="70"/>
        <v>2010</v>
      </c>
      <c r="Q51" s="17" t="str">
        <f t="shared" si="71"/>
        <v>m</v>
      </c>
      <c r="R51" s="131"/>
      <c r="S51" s="131"/>
      <c r="T51" s="131"/>
      <c r="U51" s="131"/>
      <c r="V51" s="17">
        <f t="shared" si="72"/>
        <v>68</v>
      </c>
      <c r="W51" s="17">
        <f t="shared" si="73"/>
        <v>79</v>
      </c>
      <c r="X51" s="17">
        <f t="shared" si="74"/>
        <v>2010</v>
      </c>
      <c r="Y51" s="17" t="str">
        <f t="shared" si="75"/>
        <v>m</v>
      </c>
      <c r="Z51" s="17">
        <f t="shared" si="76"/>
        <v>17</v>
      </c>
      <c r="AA51" s="173">
        <f t="shared" si="77"/>
        <v>0.629</v>
      </c>
      <c r="AB51" s="17">
        <f t="shared" si="78"/>
        <v>2008</v>
      </c>
      <c r="AC51" s="17" t="str">
        <f t="shared" si="79"/>
        <v>m</v>
      </c>
      <c r="AD51" s="17">
        <f t="shared" si="80"/>
        <v>97</v>
      </c>
      <c r="AE51" s="170">
        <f t="shared" si="81"/>
        <v>1714</v>
      </c>
      <c r="AF51" s="17">
        <f t="shared" si="82"/>
        <v>2011</v>
      </c>
      <c r="AG51" s="17" t="str">
        <f t="shared" si="83"/>
        <v>m</v>
      </c>
      <c r="AH51" s="131"/>
      <c r="AI51" s="131"/>
      <c r="AJ51" s="131"/>
      <c r="AK51" s="131"/>
      <c r="AL51" s="17">
        <f t="shared" si="84"/>
        <v>31</v>
      </c>
      <c r="AM51" s="17">
        <f t="shared" si="85"/>
        <v>47</v>
      </c>
      <c r="AN51" s="17">
        <f t="shared" si="86"/>
        <v>2009</v>
      </c>
      <c r="AO51" s="17" t="str">
        <f t="shared" si="87"/>
        <v>m</v>
      </c>
      <c r="AP51" s="17">
        <f t="shared" si="88"/>
        <v>38</v>
      </c>
      <c r="AQ51" s="172">
        <f t="shared" si="89"/>
        <v>10.5</v>
      </c>
      <c r="AR51" s="17">
        <f t="shared" si="90"/>
        <v>2008</v>
      </c>
      <c r="AS51" s="17" t="str">
        <f t="shared" si="91"/>
        <v>i</v>
      </c>
      <c r="AT51" s="17">
        <f t="shared" si="92"/>
        <v>34</v>
      </c>
      <c r="AU51" s="141">
        <f t="shared" si="93"/>
        <v>816</v>
      </c>
      <c r="AV51" s="17">
        <f t="shared" si="94"/>
        <v>2010</v>
      </c>
      <c r="AW51" s="17" t="str">
        <f t="shared" si="95"/>
        <v>m</v>
      </c>
      <c r="AX51" s="17">
        <f t="shared" si="96"/>
        <v>48</v>
      </c>
      <c r="AY51" s="170">
        <f t="shared" si="97"/>
        <v>143</v>
      </c>
      <c r="AZ51" s="17">
        <f t="shared" si="98"/>
        <v>2013</v>
      </c>
      <c r="BA51" s="17" t="str">
        <f t="shared" si="99"/>
        <v>m</v>
      </c>
      <c r="BB51" s="17">
        <f t="shared" si="100"/>
        <v>13</v>
      </c>
      <c r="BC51" s="170">
        <f t="shared" si="101"/>
        <v>39</v>
      </c>
      <c r="BD51" s="17">
        <f t="shared" si="102"/>
        <v>2012</v>
      </c>
      <c r="BE51" s="17" t="str">
        <f t="shared" si="103"/>
        <v>m</v>
      </c>
      <c r="BF51" s="131"/>
      <c r="BG51" s="131"/>
      <c r="BH51" s="131"/>
      <c r="BI51" s="131"/>
      <c r="BJ51" s="17">
        <f t="shared" si="104"/>
        <v>15</v>
      </c>
      <c r="BK51" s="172">
        <f t="shared" si="105"/>
        <v>6</v>
      </c>
      <c r="BL51" s="17">
        <f t="shared" si="106"/>
        <v>2013</v>
      </c>
      <c r="BM51" s="17" t="str">
        <f t="shared" si="107"/>
        <v>m</v>
      </c>
      <c r="BN51" s="17">
        <f t="shared" si="108"/>
        <v>56</v>
      </c>
      <c r="BO51" s="172">
        <f t="shared" si="109"/>
        <v>35.71</v>
      </c>
      <c r="BP51" s="17">
        <f t="shared" si="110"/>
        <v>2013</v>
      </c>
      <c r="BQ51" s="17" t="str">
        <f t="shared" si="111"/>
        <v>m</v>
      </c>
      <c r="BR51" s="131"/>
      <c r="BS51" s="131"/>
      <c r="BT51" s="131"/>
      <c r="BU51" s="131"/>
      <c r="BV51" s="138"/>
      <c r="BW51" s="138"/>
      <c r="BX51" s="138"/>
      <c r="BY51" s="138"/>
      <c r="BZ51" s="17">
        <f t="shared" si="112"/>
        <v>57</v>
      </c>
      <c r="CA51" s="170">
        <f t="shared" si="113"/>
        <v>148</v>
      </c>
      <c r="CB51" s="17">
        <f t="shared" si="114"/>
        <v>2013</v>
      </c>
      <c r="CC51" s="17" t="str">
        <f t="shared" si="115"/>
        <v>m</v>
      </c>
      <c r="CD51" s="131"/>
      <c r="CE51" s="131"/>
      <c r="CF51" s="131"/>
      <c r="CG51" s="131"/>
      <c r="CH51" s="17">
        <f t="shared" si="116"/>
        <v>23</v>
      </c>
      <c r="CI51" s="171">
        <f t="shared" si="117"/>
        <v>-1.1399999999999999</v>
      </c>
      <c r="CJ51" s="17">
        <f t="shared" si="118"/>
        <v>2013</v>
      </c>
      <c r="CK51" s="17" t="str">
        <f t="shared" si="119"/>
        <v>m</v>
      </c>
      <c r="CL51" s="17">
        <f t="shared" si="120"/>
        <v>113</v>
      </c>
      <c r="CM51" s="170">
        <f t="shared" si="121"/>
        <v>32</v>
      </c>
      <c r="CN51" s="17">
        <f t="shared" si="122"/>
        <v>2013</v>
      </c>
      <c r="CO51" s="17" t="str">
        <f t="shared" si="123"/>
        <v>m</v>
      </c>
    </row>
    <row r="52" spans="1:93" ht="16">
      <c r="A52" s="45" t="s">
        <v>557</v>
      </c>
      <c r="B52" s="45" t="s">
        <v>556</v>
      </c>
      <c r="C52" s="117" t="s">
        <v>78</v>
      </c>
      <c r="D52" s="82">
        <f t="shared" si="62"/>
        <v>54.466666666666669</v>
      </c>
      <c r="E52" s="83">
        <f t="shared" si="63"/>
        <v>46</v>
      </c>
      <c r="F52" s="131"/>
      <c r="G52" s="131"/>
      <c r="H52" s="131"/>
      <c r="I52" s="131"/>
      <c r="J52" s="17">
        <f t="shared" si="64"/>
        <v>72</v>
      </c>
      <c r="K52" s="17">
        <f t="shared" si="65"/>
        <v>67</v>
      </c>
      <c r="L52" s="17">
        <f t="shared" si="66"/>
        <v>2007</v>
      </c>
      <c r="M52" s="17" t="str">
        <f t="shared" si="67"/>
        <v>m</v>
      </c>
      <c r="N52" s="17">
        <f t="shared" si="68"/>
        <v>23</v>
      </c>
      <c r="O52" s="17">
        <f t="shared" si="69"/>
        <v>4</v>
      </c>
      <c r="P52" s="17">
        <f t="shared" si="70"/>
        <v>2010</v>
      </c>
      <c r="Q52" s="17" t="str">
        <f t="shared" si="71"/>
        <v>m</v>
      </c>
      <c r="R52" s="131"/>
      <c r="S52" s="131"/>
      <c r="T52" s="131"/>
      <c r="U52" s="131"/>
      <c r="V52" s="17">
        <f t="shared" si="72"/>
        <v>48</v>
      </c>
      <c r="W52" s="17">
        <f t="shared" si="73"/>
        <v>65</v>
      </c>
      <c r="X52" s="17">
        <f t="shared" si="74"/>
        <v>2010</v>
      </c>
      <c r="Y52" s="17" t="str">
        <f t="shared" si="75"/>
        <v>i</v>
      </c>
      <c r="Z52" s="17">
        <f t="shared" si="76"/>
        <v>57</v>
      </c>
      <c r="AA52" s="173">
        <f t="shared" si="77"/>
        <v>0.75700000000000001</v>
      </c>
      <c r="AB52" s="17">
        <f t="shared" si="78"/>
        <v>2008</v>
      </c>
      <c r="AC52" s="17" t="str">
        <f t="shared" si="79"/>
        <v>m</v>
      </c>
      <c r="AD52" s="17">
        <f t="shared" si="80"/>
        <v>46</v>
      </c>
      <c r="AE52" s="170">
        <f t="shared" si="81"/>
        <v>466</v>
      </c>
      <c r="AF52" s="17">
        <f t="shared" si="82"/>
        <v>2011</v>
      </c>
      <c r="AG52" s="17" t="str">
        <f t="shared" si="83"/>
        <v>i</v>
      </c>
      <c r="AH52" s="131"/>
      <c r="AI52" s="131"/>
      <c r="AJ52" s="131"/>
      <c r="AK52" s="131"/>
      <c r="AL52" s="17">
        <f t="shared" si="84"/>
        <v>94</v>
      </c>
      <c r="AM52" s="17">
        <f t="shared" si="85"/>
        <v>23</v>
      </c>
      <c r="AN52" s="17">
        <f t="shared" si="86"/>
        <v>2006</v>
      </c>
      <c r="AO52" s="17" t="str">
        <f t="shared" si="87"/>
        <v>m</v>
      </c>
      <c r="AP52" s="17">
        <f t="shared" si="88"/>
        <v>38</v>
      </c>
      <c r="AQ52" s="172">
        <f t="shared" si="89"/>
        <v>10.5</v>
      </c>
      <c r="AR52" s="17">
        <f t="shared" si="90"/>
        <v>2008</v>
      </c>
      <c r="AS52" s="17" t="str">
        <f t="shared" si="91"/>
        <v>i</v>
      </c>
      <c r="AT52" s="17">
        <f t="shared" si="92"/>
        <v>46</v>
      </c>
      <c r="AU52" s="141">
        <f t="shared" si="93"/>
        <v>1193</v>
      </c>
      <c r="AV52" s="17">
        <f t="shared" si="94"/>
        <v>2010</v>
      </c>
      <c r="AW52" s="17" t="str">
        <f t="shared" si="95"/>
        <v>m</v>
      </c>
      <c r="AX52" s="17">
        <f t="shared" si="96"/>
        <v>95</v>
      </c>
      <c r="AY52" s="170">
        <f t="shared" si="97"/>
        <v>97</v>
      </c>
      <c r="AZ52" s="17">
        <f t="shared" si="98"/>
        <v>2013</v>
      </c>
      <c r="BA52" s="17" t="str">
        <f t="shared" si="99"/>
        <v>m</v>
      </c>
      <c r="BB52" s="17">
        <f t="shared" si="100"/>
        <v>54</v>
      </c>
      <c r="BC52" s="170">
        <f t="shared" si="101"/>
        <v>47</v>
      </c>
      <c r="BD52" s="17">
        <f t="shared" si="102"/>
        <v>2012</v>
      </c>
      <c r="BE52" s="17" t="str">
        <f t="shared" si="103"/>
        <v>i</v>
      </c>
      <c r="BF52" s="131"/>
      <c r="BG52" s="131"/>
      <c r="BH52" s="131"/>
      <c r="BI52" s="131"/>
      <c r="BJ52" s="17">
        <f t="shared" si="104"/>
        <v>77</v>
      </c>
      <c r="BK52" s="172">
        <f t="shared" si="105"/>
        <v>3.5</v>
      </c>
      <c r="BL52" s="17">
        <f t="shared" si="106"/>
        <v>2013</v>
      </c>
      <c r="BM52" s="17" t="str">
        <f t="shared" si="107"/>
        <v>m</v>
      </c>
      <c r="BN52" s="17">
        <f t="shared" si="108"/>
        <v>66</v>
      </c>
      <c r="BO52" s="172">
        <f t="shared" si="109"/>
        <v>33.450000000000003</v>
      </c>
      <c r="BP52" s="17">
        <f t="shared" si="110"/>
        <v>2013</v>
      </c>
      <c r="BQ52" s="17" t="str">
        <f t="shared" si="111"/>
        <v>i</v>
      </c>
      <c r="BR52" s="131"/>
      <c r="BS52" s="131"/>
      <c r="BT52" s="131"/>
      <c r="BU52" s="131"/>
      <c r="BV52" s="138"/>
      <c r="BW52" s="138"/>
      <c r="BX52" s="138"/>
      <c r="BY52" s="138"/>
      <c r="BZ52" s="17">
        <f t="shared" si="112"/>
        <v>30</v>
      </c>
      <c r="CA52" s="170">
        <f t="shared" si="113"/>
        <v>182</v>
      </c>
      <c r="CB52" s="17">
        <f t="shared" si="114"/>
        <v>2013</v>
      </c>
      <c r="CC52" s="17" t="str">
        <f t="shared" si="115"/>
        <v>m</v>
      </c>
      <c r="CD52" s="131"/>
      <c r="CE52" s="131"/>
      <c r="CF52" s="131"/>
      <c r="CG52" s="131"/>
      <c r="CH52" s="17">
        <f t="shared" si="116"/>
        <v>72</v>
      </c>
      <c r="CI52" s="171">
        <f t="shared" si="117"/>
        <v>-0.45</v>
      </c>
      <c r="CJ52" s="17">
        <f t="shared" si="118"/>
        <v>2013</v>
      </c>
      <c r="CK52" s="17" t="str">
        <f t="shared" si="119"/>
        <v>m</v>
      </c>
      <c r="CL52" s="17">
        <f t="shared" si="120"/>
        <v>56</v>
      </c>
      <c r="CM52" s="170">
        <f t="shared" si="121"/>
        <v>28</v>
      </c>
      <c r="CN52" s="17">
        <f t="shared" si="122"/>
        <v>2013</v>
      </c>
      <c r="CO52" s="17" t="str">
        <f t="shared" si="123"/>
        <v>i</v>
      </c>
    </row>
    <row r="53" spans="1:93" ht="16">
      <c r="A53" s="45" t="s">
        <v>503</v>
      </c>
      <c r="B53" s="45" t="s">
        <v>502</v>
      </c>
      <c r="C53" s="117" t="s">
        <v>64</v>
      </c>
      <c r="D53" s="82">
        <f t="shared" si="62"/>
        <v>56.333333333333336</v>
      </c>
      <c r="E53" s="83">
        <f t="shared" si="63"/>
        <v>47</v>
      </c>
      <c r="F53" s="131"/>
      <c r="G53" s="131"/>
      <c r="H53" s="131"/>
      <c r="I53" s="131"/>
      <c r="J53" s="17">
        <f t="shared" si="64"/>
        <v>52</v>
      </c>
      <c r="K53" s="17">
        <f t="shared" si="65"/>
        <v>63</v>
      </c>
      <c r="L53" s="17">
        <f t="shared" si="66"/>
        <v>2007</v>
      </c>
      <c r="M53" s="17" t="str">
        <f t="shared" si="67"/>
        <v>m</v>
      </c>
      <c r="N53" s="17">
        <f t="shared" si="68"/>
        <v>23</v>
      </c>
      <c r="O53" s="17">
        <f t="shared" si="69"/>
        <v>4</v>
      </c>
      <c r="P53" s="17">
        <f t="shared" si="70"/>
        <v>2010</v>
      </c>
      <c r="Q53" s="17" t="str">
        <f t="shared" si="71"/>
        <v>m</v>
      </c>
      <c r="R53" s="131"/>
      <c r="S53" s="131"/>
      <c r="T53" s="131"/>
      <c r="U53" s="131"/>
      <c r="V53" s="17">
        <f t="shared" si="72"/>
        <v>15</v>
      </c>
      <c r="W53" s="17">
        <f t="shared" si="73"/>
        <v>43</v>
      </c>
      <c r="X53" s="17">
        <f t="shared" si="74"/>
        <v>2010</v>
      </c>
      <c r="Y53" s="17" t="str">
        <f t="shared" si="75"/>
        <v>m</v>
      </c>
      <c r="Z53" s="17">
        <f t="shared" si="76"/>
        <v>70</v>
      </c>
      <c r="AA53" s="173">
        <f t="shared" si="77"/>
        <v>0.77200000000000002</v>
      </c>
      <c r="AB53" s="17">
        <f t="shared" si="78"/>
        <v>2008</v>
      </c>
      <c r="AC53" s="17" t="str">
        <f t="shared" si="79"/>
        <v>m</v>
      </c>
      <c r="AD53" s="17">
        <f t="shared" si="80"/>
        <v>52</v>
      </c>
      <c r="AE53" s="170">
        <f t="shared" si="81"/>
        <v>545</v>
      </c>
      <c r="AF53" s="17">
        <f t="shared" si="82"/>
        <v>2011</v>
      </c>
      <c r="AG53" s="17" t="str">
        <f t="shared" si="83"/>
        <v>i</v>
      </c>
      <c r="AH53" s="131"/>
      <c r="AI53" s="131"/>
      <c r="AJ53" s="131"/>
      <c r="AK53" s="131"/>
      <c r="AL53" s="17">
        <f t="shared" si="84"/>
        <v>48</v>
      </c>
      <c r="AM53" s="17">
        <f t="shared" si="85"/>
        <v>38</v>
      </c>
      <c r="AN53" s="17">
        <f t="shared" si="86"/>
        <v>1996</v>
      </c>
      <c r="AO53" s="17" t="str">
        <f t="shared" si="87"/>
        <v>m</v>
      </c>
      <c r="AP53" s="17">
        <f t="shared" si="88"/>
        <v>38</v>
      </c>
      <c r="AQ53" s="172">
        <f t="shared" si="89"/>
        <v>10.5</v>
      </c>
      <c r="AR53" s="17">
        <f t="shared" si="90"/>
        <v>2008</v>
      </c>
      <c r="AS53" s="17" t="str">
        <f t="shared" si="91"/>
        <v>i</v>
      </c>
      <c r="AT53" s="17">
        <f t="shared" si="92"/>
        <v>55</v>
      </c>
      <c r="AU53" s="141">
        <f t="shared" si="93"/>
        <v>1428</v>
      </c>
      <c r="AV53" s="17">
        <f t="shared" si="94"/>
        <v>2010</v>
      </c>
      <c r="AW53" s="17" t="str">
        <f t="shared" si="95"/>
        <v>m</v>
      </c>
      <c r="AX53" s="17">
        <f t="shared" si="96"/>
        <v>78</v>
      </c>
      <c r="AY53" s="170">
        <f t="shared" si="97"/>
        <v>113</v>
      </c>
      <c r="AZ53" s="17">
        <f t="shared" si="98"/>
        <v>2013</v>
      </c>
      <c r="BA53" s="17" t="str">
        <f t="shared" si="99"/>
        <v>m</v>
      </c>
      <c r="BB53" s="17">
        <f t="shared" si="100"/>
        <v>68</v>
      </c>
      <c r="BC53" s="170">
        <f t="shared" si="101"/>
        <v>48</v>
      </c>
      <c r="BD53" s="17">
        <f t="shared" si="102"/>
        <v>2012</v>
      </c>
      <c r="BE53" s="17" t="str">
        <f t="shared" si="103"/>
        <v>i</v>
      </c>
      <c r="BF53" s="131"/>
      <c r="BG53" s="131"/>
      <c r="BH53" s="131"/>
      <c r="BI53" s="131"/>
      <c r="BJ53" s="17">
        <f t="shared" si="104"/>
        <v>77</v>
      </c>
      <c r="BK53" s="172">
        <f t="shared" si="105"/>
        <v>3.5</v>
      </c>
      <c r="BL53" s="17">
        <f t="shared" si="106"/>
        <v>2013</v>
      </c>
      <c r="BM53" s="17" t="str">
        <f t="shared" si="107"/>
        <v>m</v>
      </c>
      <c r="BN53" s="17">
        <f t="shared" si="108"/>
        <v>144</v>
      </c>
      <c r="BO53" s="172">
        <f t="shared" si="109"/>
        <v>22.97</v>
      </c>
      <c r="BP53" s="17">
        <f t="shared" si="110"/>
        <v>2013</v>
      </c>
      <c r="BQ53" s="17" t="str">
        <f t="shared" si="111"/>
        <v>m</v>
      </c>
      <c r="BR53" s="131"/>
      <c r="BS53" s="131"/>
      <c r="BT53" s="131"/>
      <c r="BU53" s="131"/>
      <c r="BV53" s="138"/>
      <c r="BW53" s="138"/>
      <c r="BX53" s="138"/>
      <c r="BY53" s="138"/>
      <c r="BZ53" s="17">
        <f t="shared" si="112"/>
        <v>82</v>
      </c>
      <c r="CA53" s="170">
        <f t="shared" si="113"/>
        <v>122</v>
      </c>
      <c r="CB53" s="17">
        <f t="shared" si="114"/>
        <v>2013</v>
      </c>
      <c r="CC53" s="17" t="str">
        <f t="shared" si="115"/>
        <v>m</v>
      </c>
      <c r="CD53" s="131"/>
      <c r="CE53" s="131"/>
      <c r="CF53" s="131"/>
      <c r="CG53" s="131"/>
      <c r="CH53" s="17">
        <f t="shared" si="116"/>
        <v>57</v>
      </c>
      <c r="CI53" s="171">
        <f t="shared" si="117"/>
        <v>-0.65</v>
      </c>
      <c r="CJ53" s="17">
        <f t="shared" si="118"/>
        <v>2013</v>
      </c>
      <c r="CK53" s="17" t="str">
        <f t="shared" si="119"/>
        <v>m</v>
      </c>
      <c r="CL53" s="17">
        <f t="shared" si="120"/>
        <v>56</v>
      </c>
      <c r="CM53" s="170">
        <f t="shared" si="121"/>
        <v>28</v>
      </c>
      <c r="CN53" s="17">
        <f t="shared" si="122"/>
        <v>2013</v>
      </c>
      <c r="CO53" s="17" t="str">
        <f t="shared" si="123"/>
        <v>i</v>
      </c>
    </row>
    <row r="54" spans="1:93" ht="16">
      <c r="A54" s="45" t="s">
        <v>543</v>
      </c>
      <c r="B54" s="45" t="s">
        <v>542</v>
      </c>
      <c r="C54" s="117" t="s">
        <v>49</v>
      </c>
      <c r="D54" s="82">
        <f t="shared" si="62"/>
        <v>57</v>
      </c>
      <c r="E54" s="83">
        <f t="shared" si="63"/>
        <v>48</v>
      </c>
      <c r="F54" s="131"/>
      <c r="G54" s="131"/>
      <c r="H54" s="131"/>
      <c r="I54" s="131"/>
      <c r="J54" s="17">
        <f t="shared" si="64"/>
        <v>40</v>
      </c>
      <c r="K54" s="17">
        <f t="shared" si="65"/>
        <v>59</v>
      </c>
      <c r="L54" s="17">
        <f t="shared" si="66"/>
        <v>2007</v>
      </c>
      <c r="M54" s="17" t="str">
        <f t="shared" si="67"/>
        <v>m</v>
      </c>
      <c r="N54" s="17">
        <f t="shared" si="68"/>
        <v>23</v>
      </c>
      <c r="O54" s="17">
        <f t="shared" si="69"/>
        <v>4</v>
      </c>
      <c r="P54" s="17">
        <f t="shared" si="70"/>
        <v>2010</v>
      </c>
      <c r="Q54" s="17" t="str">
        <f t="shared" si="71"/>
        <v>m</v>
      </c>
      <c r="R54" s="131"/>
      <c r="S54" s="131"/>
      <c r="T54" s="131"/>
      <c r="U54" s="131"/>
      <c r="V54" s="17">
        <f t="shared" si="72"/>
        <v>43</v>
      </c>
      <c r="W54" s="17">
        <f t="shared" si="73"/>
        <v>62</v>
      </c>
      <c r="X54" s="17">
        <f t="shared" si="74"/>
        <v>2010</v>
      </c>
      <c r="Y54" s="17" t="str">
        <f t="shared" si="75"/>
        <v>m</v>
      </c>
      <c r="Z54" s="17">
        <f t="shared" si="76"/>
        <v>83</v>
      </c>
      <c r="AA54" s="173">
        <f t="shared" si="77"/>
        <v>0.79</v>
      </c>
      <c r="AB54" s="17">
        <f t="shared" si="78"/>
        <v>2008</v>
      </c>
      <c r="AC54" s="17" t="str">
        <f t="shared" si="79"/>
        <v>m</v>
      </c>
      <c r="AD54" s="17">
        <f t="shared" si="80"/>
        <v>19</v>
      </c>
      <c r="AE54" s="170">
        <f t="shared" si="81"/>
        <v>187</v>
      </c>
      <c r="AF54" s="17">
        <f t="shared" si="82"/>
        <v>2011</v>
      </c>
      <c r="AG54" s="17" t="str">
        <f t="shared" si="83"/>
        <v>m</v>
      </c>
      <c r="AH54" s="131"/>
      <c r="AI54" s="131"/>
      <c r="AJ54" s="131"/>
      <c r="AK54" s="131"/>
      <c r="AL54" s="17">
        <f t="shared" si="84"/>
        <v>31</v>
      </c>
      <c r="AM54" s="17">
        <f t="shared" si="85"/>
        <v>47</v>
      </c>
      <c r="AN54" s="17">
        <f t="shared" si="86"/>
        <v>2011</v>
      </c>
      <c r="AO54" s="17" t="str">
        <f t="shared" si="87"/>
        <v>m</v>
      </c>
      <c r="AP54" s="17">
        <f t="shared" si="88"/>
        <v>38</v>
      </c>
      <c r="AQ54" s="172">
        <f t="shared" si="89"/>
        <v>10.5</v>
      </c>
      <c r="AR54" s="17">
        <f t="shared" si="90"/>
        <v>2008</v>
      </c>
      <c r="AS54" s="17" t="str">
        <f t="shared" si="91"/>
        <v>i</v>
      </c>
      <c r="AT54" s="17">
        <f t="shared" si="92"/>
        <v>40</v>
      </c>
      <c r="AU54" s="141">
        <f t="shared" si="93"/>
        <v>1033</v>
      </c>
      <c r="AV54" s="17">
        <f t="shared" si="94"/>
        <v>2010</v>
      </c>
      <c r="AW54" s="17" t="str">
        <f t="shared" si="95"/>
        <v>m</v>
      </c>
      <c r="AX54" s="17">
        <f t="shared" si="96"/>
        <v>12</v>
      </c>
      <c r="AY54" s="170">
        <f t="shared" si="97"/>
        <v>178</v>
      </c>
      <c r="AZ54" s="17">
        <f t="shared" si="98"/>
        <v>2013</v>
      </c>
      <c r="BA54" s="17" t="str">
        <f t="shared" si="99"/>
        <v>m</v>
      </c>
      <c r="BB54" s="17">
        <f t="shared" si="100"/>
        <v>54</v>
      </c>
      <c r="BC54" s="170">
        <f t="shared" si="101"/>
        <v>47</v>
      </c>
      <c r="BD54" s="17">
        <f t="shared" si="102"/>
        <v>2012</v>
      </c>
      <c r="BE54" s="17" t="str">
        <f t="shared" si="103"/>
        <v>m</v>
      </c>
      <c r="BF54" s="131"/>
      <c r="BG54" s="131"/>
      <c r="BH54" s="131"/>
      <c r="BI54" s="131"/>
      <c r="BJ54" s="17">
        <f t="shared" si="104"/>
        <v>106</v>
      </c>
      <c r="BK54" s="172">
        <f t="shared" si="105"/>
        <v>2.5</v>
      </c>
      <c r="BL54" s="17">
        <f t="shared" si="106"/>
        <v>2013</v>
      </c>
      <c r="BM54" s="17" t="str">
        <f t="shared" si="107"/>
        <v>m</v>
      </c>
      <c r="BN54" s="17">
        <f t="shared" si="108"/>
        <v>127</v>
      </c>
      <c r="BO54" s="172">
        <f t="shared" si="109"/>
        <v>26.19</v>
      </c>
      <c r="BP54" s="17">
        <f t="shared" si="110"/>
        <v>2013</v>
      </c>
      <c r="BQ54" s="17" t="str">
        <f t="shared" si="111"/>
        <v>m</v>
      </c>
      <c r="BR54" s="131"/>
      <c r="BS54" s="131"/>
      <c r="BT54" s="131"/>
      <c r="BU54" s="131"/>
      <c r="BV54" s="138"/>
      <c r="BW54" s="138"/>
      <c r="BX54" s="138"/>
      <c r="BY54" s="138"/>
      <c r="BZ54" s="17">
        <f t="shared" si="112"/>
        <v>107</v>
      </c>
      <c r="CA54" s="170">
        <f t="shared" si="113"/>
        <v>96</v>
      </c>
      <c r="CB54" s="17">
        <f t="shared" si="114"/>
        <v>2013</v>
      </c>
      <c r="CC54" s="17" t="str">
        <f t="shared" si="115"/>
        <v>m</v>
      </c>
      <c r="CD54" s="131"/>
      <c r="CE54" s="131"/>
      <c r="CF54" s="131"/>
      <c r="CG54" s="131"/>
      <c r="CH54" s="17">
        <f t="shared" si="116"/>
        <v>96</v>
      </c>
      <c r="CI54" s="171">
        <f t="shared" si="117"/>
        <v>-0.23</v>
      </c>
      <c r="CJ54" s="17">
        <f t="shared" si="118"/>
        <v>2013</v>
      </c>
      <c r="CK54" s="17" t="str">
        <f t="shared" si="119"/>
        <v>m</v>
      </c>
      <c r="CL54" s="17">
        <f t="shared" si="120"/>
        <v>119</v>
      </c>
      <c r="CM54" s="170">
        <f t="shared" si="121"/>
        <v>33</v>
      </c>
      <c r="CN54" s="17">
        <f t="shared" si="122"/>
        <v>2013</v>
      </c>
      <c r="CO54" s="17" t="str">
        <f t="shared" si="123"/>
        <v>m</v>
      </c>
    </row>
    <row r="55" spans="1:93" ht="16">
      <c r="A55" s="45" t="s">
        <v>1381</v>
      </c>
      <c r="B55" s="45">
        <v>834</v>
      </c>
      <c r="C55" s="116" t="s">
        <v>210</v>
      </c>
      <c r="D55" s="82">
        <f t="shared" si="62"/>
        <v>57.06666666666667</v>
      </c>
      <c r="E55" s="83">
        <f t="shared" si="63"/>
        <v>49</v>
      </c>
      <c r="F55" s="131"/>
      <c r="G55" s="131"/>
      <c r="H55" s="131"/>
      <c r="I55" s="131"/>
      <c r="J55" s="17">
        <f t="shared" si="64"/>
        <v>19</v>
      </c>
      <c r="K55" s="17">
        <f t="shared" si="65"/>
        <v>52</v>
      </c>
      <c r="L55" s="17">
        <f t="shared" si="66"/>
        <v>2007</v>
      </c>
      <c r="M55" s="17" t="str">
        <f t="shared" si="67"/>
        <v>m</v>
      </c>
      <c r="N55" s="17">
        <f t="shared" si="68"/>
        <v>39</v>
      </c>
      <c r="O55" s="17">
        <f t="shared" si="69"/>
        <v>5</v>
      </c>
      <c r="P55" s="17">
        <f t="shared" si="70"/>
        <v>2010</v>
      </c>
      <c r="Q55" s="17" t="str">
        <f t="shared" si="71"/>
        <v>m</v>
      </c>
      <c r="R55" s="131"/>
      <c r="S55" s="131"/>
      <c r="T55" s="131"/>
      <c r="U55" s="131"/>
      <c r="V55" s="17">
        <f t="shared" si="72"/>
        <v>4</v>
      </c>
      <c r="W55" s="17">
        <f t="shared" si="73"/>
        <v>32</v>
      </c>
      <c r="X55" s="17">
        <f t="shared" si="74"/>
        <v>2010</v>
      </c>
      <c r="Y55" s="17" t="str">
        <f t="shared" si="75"/>
        <v>m</v>
      </c>
      <c r="Z55" s="17">
        <f t="shared" si="76"/>
        <v>15</v>
      </c>
      <c r="AA55" s="173">
        <f t="shared" si="77"/>
        <v>0.626</v>
      </c>
      <c r="AB55" s="17">
        <f t="shared" si="78"/>
        <v>2008</v>
      </c>
      <c r="AC55" s="17" t="str">
        <f t="shared" si="79"/>
        <v>m</v>
      </c>
      <c r="AD55" s="17">
        <f t="shared" si="80"/>
        <v>6</v>
      </c>
      <c r="AE55" s="170">
        <f t="shared" si="81"/>
        <v>92</v>
      </c>
      <c r="AF55" s="17">
        <f t="shared" si="82"/>
        <v>2011</v>
      </c>
      <c r="AG55" s="17" t="str">
        <f t="shared" si="83"/>
        <v>m</v>
      </c>
      <c r="AH55" s="131"/>
      <c r="AI55" s="131"/>
      <c r="AJ55" s="131"/>
      <c r="AK55" s="131"/>
      <c r="AL55" s="17">
        <f t="shared" si="84"/>
        <v>58</v>
      </c>
      <c r="AM55" s="17">
        <f t="shared" si="85"/>
        <v>33</v>
      </c>
      <c r="AN55" s="17">
        <f t="shared" si="86"/>
        <v>2007</v>
      </c>
      <c r="AO55" s="17" t="str">
        <f t="shared" si="87"/>
        <v>m</v>
      </c>
      <c r="AP55" s="17">
        <f t="shared" si="88"/>
        <v>16</v>
      </c>
      <c r="AQ55" s="172">
        <f t="shared" si="89"/>
        <v>10.6</v>
      </c>
      <c r="AR55" s="17">
        <f t="shared" si="90"/>
        <v>2009</v>
      </c>
      <c r="AS55" s="17" t="str">
        <f t="shared" si="91"/>
        <v>i</v>
      </c>
      <c r="AT55" s="17">
        <f t="shared" si="92"/>
        <v>17</v>
      </c>
      <c r="AU55" s="141">
        <f t="shared" si="93"/>
        <v>516</v>
      </c>
      <c r="AV55" s="17">
        <f t="shared" si="94"/>
        <v>2010</v>
      </c>
      <c r="AW55" s="17" t="str">
        <f t="shared" si="95"/>
        <v>m</v>
      </c>
      <c r="AX55" s="17">
        <f t="shared" si="96"/>
        <v>46</v>
      </c>
      <c r="AY55" s="170">
        <f t="shared" si="97"/>
        <v>145</v>
      </c>
      <c r="AZ55" s="17">
        <f t="shared" si="98"/>
        <v>2013</v>
      </c>
      <c r="BA55" s="17" t="str">
        <f t="shared" si="99"/>
        <v>m</v>
      </c>
      <c r="BB55" s="17">
        <f t="shared" si="100"/>
        <v>111</v>
      </c>
      <c r="BC55" s="170">
        <f t="shared" si="101"/>
        <v>54</v>
      </c>
      <c r="BD55" s="17">
        <f t="shared" si="102"/>
        <v>2012</v>
      </c>
      <c r="BE55" s="17" t="str">
        <f t="shared" si="103"/>
        <v>m</v>
      </c>
      <c r="BF55" s="131"/>
      <c r="BG55" s="131"/>
      <c r="BH55" s="131"/>
      <c r="BI55" s="131"/>
      <c r="BJ55" s="17">
        <f t="shared" si="104"/>
        <v>94</v>
      </c>
      <c r="BK55" s="172">
        <f t="shared" si="105"/>
        <v>3</v>
      </c>
      <c r="BL55" s="17">
        <f t="shared" si="106"/>
        <v>2013</v>
      </c>
      <c r="BM55" s="17" t="str">
        <f t="shared" si="107"/>
        <v>m</v>
      </c>
      <c r="BN55" s="17">
        <f t="shared" si="108"/>
        <v>116</v>
      </c>
      <c r="BO55" s="172">
        <f t="shared" si="109"/>
        <v>27.34</v>
      </c>
      <c r="BP55" s="17">
        <f t="shared" si="110"/>
        <v>2013</v>
      </c>
      <c r="BQ55" s="17" t="str">
        <f t="shared" si="111"/>
        <v>m</v>
      </c>
      <c r="BR55" s="131"/>
      <c r="BS55" s="131"/>
      <c r="BT55" s="131"/>
      <c r="BU55" s="131"/>
      <c r="BV55" s="138"/>
      <c r="BW55" s="138"/>
      <c r="BX55" s="138"/>
      <c r="BY55" s="138"/>
      <c r="BZ55" s="17">
        <f t="shared" si="112"/>
        <v>122</v>
      </c>
      <c r="CA55" s="170">
        <f t="shared" si="113"/>
        <v>81</v>
      </c>
      <c r="CB55" s="17">
        <f t="shared" si="114"/>
        <v>2013</v>
      </c>
      <c r="CC55" s="17" t="str">
        <f t="shared" si="115"/>
        <v>m</v>
      </c>
      <c r="CD55" s="131"/>
      <c r="CE55" s="131"/>
      <c r="CF55" s="131"/>
      <c r="CG55" s="131"/>
      <c r="CH55" s="17">
        <f t="shared" si="116"/>
        <v>72</v>
      </c>
      <c r="CI55" s="171">
        <f t="shared" si="117"/>
        <v>-0.45</v>
      </c>
      <c r="CJ55" s="17">
        <f t="shared" si="118"/>
        <v>2013</v>
      </c>
      <c r="CK55" s="17" t="str">
        <f t="shared" si="119"/>
        <v>m</v>
      </c>
      <c r="CL55" s="17">
        <f t="shared" si="120"/>
        <v>136</v>
      </c>
      <c r="CM55" s="170">
        <f t="shared" si="121"/>
        <v>36</v>
      </c>
      <c r="CN55" s="17">
        <f t="shared" si="122"/>
        <v>2013</v>
      </c>
      <c r="CO55" s="17" t="str">
        <f t="shared" si="123"/>
        <v>m</v>
      </c>
    </row>
    <row r="56" spans="1:93" ht="16">
      <c r="A56" s="45" t="s">
        <v>389</v>
      </c>
      <c r="B56" s="45" t="s">
        <v>388</v>
      </c>
      <c r="C56" s="117" t="s">
        <v>67</v>
      </c>
      <c r="D56" s="82">
        <f t="shared" si="62"/>
        <v>57.333333333333336</v>
      </c>
      <c r="E56" s="83">
        <f t="shared" si="63"/>
        <v>50</v>
      </c>
      <c r="F56" s="131"/>
      <c r="G56" s="131"/>
      <c r="H56" s="131"/>
      <c r="I56" s="131"/>
      <c r="J56" s="17">
        <f t="shared" si="64"/>
        <v>60</v>
      </c>
      <c r="K56" s="17">
        <f t="shared" si="65"/>
        <v>64</v>
      </c>
      <c r="L56" s="17">
        <f t="shared" si="66"/>
        <v>2007</v>
      </c>
      <c r="M56" s="17" t="str">
        <f t="shared" si="67"/>
        <v>m</v>
      </c>
      <c r="N56" s="17">
        <f t="shared" si="68"/>
        <v>23</v>
      </c>
      <c r="O56" s="17">
        <f t="shared" si="69"/>
        <v>4</v>
      </c>
      <c r="P56" s="17">
        <f t="shared" si="70"/>
        <v>2010</v>
      </c>
      <c r="Q56" s="17" t="str">
        <f t="shared" si="71"/>
        <v>m</v>
      </c>
      <c r="R56" s="131"/>
      <c r="S56" s="131"/>
      <c r="T56" s="131"/>
      <c r="U56" s="131"/>
      <c r="V56" s="17">
        <f t="shared" si="72"/>
        <v>44</v>
      </c>
      <c r="W56" s="17">
        <f t="shared" si="73"/>
        <v>63</v>
      </c>
      <c r="X56" s="17">
        <f t="shared" si="74"/>
        <v>2010</v>
      </c>
      <c r="Y56" s="17" t="str">
        <f t="shared" si="75"/>
        <v>m</v>
      </c>
      <c r="Z56" s="17">
        <f t="shared" si="76"/>
        <v>97</v>
      </c>
      <c r="AA56" s="173">
        <f t="shared" si="77"/>
        <v>0.81100000000000005</v>
      </c>
      <c r="AB56" s="17">
        <f t="shared" si="78"/>
        <v>2008</v>
      </c>
      <c r="AC56" s="17" t="str">
        <f t="shared" si="79"/>
        <v>m</v>
      </c>
      <c r="AD56" s="17">
        <f t="shared" si="80"/>
        <v>59</v>
      </c>
      <c r="AE56" s="170">
        <f t="shared" si="81"/>
        <v>684</v>
      </c>
      <c r="AF56" s="17">
        <f t="shared" si="82"/>
        <v>2011</v>
      </c>
      <c r="AG56" s="17" t="str">
        <f t="shared" si="83"/>
        <v>m</v>
      </c>
      <c r="AH56" s="131"/>
      <c r="AI56" s="131"/>
      <c r="AJ56" s="131"/>
      <c r="AK56" s="131"/>
      <c r="AL56" s="17">
        <f t="shared" si="84"/>
        <v>68</v>
      </c>
      <c r="AM56" s="17">
        <f t="shared" si="85"/>
        <v>30</v>
      </c>
      <c r="AN56" s="17">
        <f t="shared" si="86"/>
        <v>2010</v>
      </c>
      <c r="AO56" s="17" t="str">
        <f t="shared" si="87"/>
        <v>m</v>
      </c>
      <c r="AP56" s="17">
        <f t="shared" si="88"/>
        <v>38</v>
      </c>
      <c r="AQ56" s="172">
        <f t="shared" si="89"/>
        <v>10.5</v>
      </c>
      <c r="AR56" s="17">
        <f t="shared" si="90"/>
        <v>2008</v>
      </c>
      <c r="AS56" s="17" t="str">
        <f t="shared" si="91"/>
        <v>i</v>
      </c>
      <c r="AT56" s="17">
        <f t="shared" si="92"/>
        <v>53</v>
      </c>
      <c r="AU56" s="141">
        <f t="shared" si="93"/>
        <v>1406</v>
      </c>
      <c r="AV56" s="17">
        <f t="shared" si="94"/>
        <v>2010</v>
      </c>
      <c r="AW56" s="17" t="str">
        <f t="shared" si="95"/>
        <v>m</v>
      </c>
      <c r="AX56" s="17">
        <f t="shared" si="96"/>
        <v>57</v>
      </c>
      <c r="AY56" s="170">
        <f t="shared" si="97"/>
        <v>134</v>
      </c>
      <c r="AZ56" s="17">
        <f t="shared" si="98"/>
        <v>2013</v>
      </c>
      <c r="BA56" s="17" t="str">
        <f t="shared" si="99"/>
        <v>m</v>
      </c>
      <c r="BB56" s="17">
        <f t="shared" si="100"/>
        <v>7</v>
      </c>
      <c r="BC56" s="170">
        <f t="shared" si="101"/>
        <v>36</v>
      </c>
      <c r="BD56" s="17">
        <f t="shared" si="102"/>
        <v>2012</v>
      </c>
      <c r="BE56" s="17" t="str">
        <f t="shared" si="103"/>
        <v>m</v>
      </c>
      <c r="BF56" s="131"/>
      <c r="BG56" s="131"/>
      <c r="BH56" s="131"/>
      <c r="BI56" s="131"/>
      <c r="BJ56" s="17">
        <f t="shared" si="104"/>
        <v>106</v>
      </c>
      <c r="BK56" s="172">
        <f t="shared" si="105"/>
        <v>2.5</v>
      </c>
      <c r="BL56" s="17">
        <f t="shared" si="106"/>
        <v>2013</v>
      </c>
      <c r="BM56" s="17" t="str">
        <f t="shared" si="107"/>
        <v>m</v>
      </c>
      <c r="BN56" s="17">
        <f t="shared" si="108"/>
        <v>40</v>
      </c>
      <c r="BO56" s="172">
        <f t="shared" si="109"/>
        <v>41.22</v>
      </c>
      <c r="BP56" s="17">
        <f t="shared" si="110"/>
        <v>2013</v>
      </c>
      <c r="BQ56" s="17" t="str">
        <f t="shared" si="111"/>
        <v>m</v>
      </c>
      <c r="BR56" s="131"/>
      <c r="BS56" s="131"/>
      <c r="BT56" s="131"/>
      <c r="BU56" s="131"/>
      <c r="BV56" s="138"/>
      <c r="BW56" s="138"/>
      <c r="BX56" s="138"/>
      <c r="BY56" s="138"/>
      <c r="BZ56" s="17">
        <f t="shared" si="112"/>
        <v>191</v>
      </c>
      <c r="CA56" s="170">
        <f t="shared" si="113"/>
        <v>10</v>
      </c>
      <c r="CB56" s="17">
        <f t="shared" si="114"/>
        <v>2013</v>
      </c>
      <c r="CC56" s="17" t="str">
        <f t="shared" si="115"/>
        <v>m</v>
      </c>
      <c r="CD56" s="131"/>
      <c r="CE56" s="131"/>
      <c r="CF56" s="131"/>
      <c r="CG56" s="131"/>
      <c r="CH56" s="17">
        <f t="shared" si="116"/>
        <v>79</v>
      </c>
      <c r="CI56" s="171">
        <f t="shared" si="117"/>
        <v>-0.37</v>
      </c>
      <c r="CJ56" s="17">
        <f t="shared" si="118"/>
        <v>2013</v>
      </c>
      <c r="CK56" s="17" t="str">
        <f t="shared" si="119"/>
        <v>m</v>
      </c>
      <c r="CL56" s="17">
        <f t="shared" si="120"/>
        <v>35</v>
      </c>
      <c r="CM56" s="170">
        <f t="shared" si="121"/>
        <v>25</v>
      </c>
      <c r="CN56" s="17">
        <f t="shared" si="122"/>
        <v>2013</v>
      </c>
      <c r="CO56" s="17" t="str">
        <f t="shared" si="123"/>
        <v>m</v>
      </c>
    </row>
    <row r="57" spans="1:93" ht="16">
      <c r="A57" s="45" t="s">
        <v>267</v>
      </c>
      <c r="B57" s="45" t="s">
        <v>266</v>
      </c>
      <c r="C57" s="117" t="s">
        <v>59</v>
      </c>
      <c r="D57" s="82">
        <f t="shared" si="62"/>
        <v>57.93333333333333</v>
      </c>
      <c r="E57" s="83">
        <f t="shared" si="63"/>
        <v>51</v>
      </c>
      <c r="F57" s="131"/>
      <c r="G57" s="131"/>
      <c r="H57" s="131"/>
      <c r="I57" s="131"/>
      <c r="J57" s="17">
        <f t="shared" si="64"/>
        <v>52</v>
      </c>
      <c r="K57" s="17">
        <f t="shared" si="65"/>
        <v>63</v>
      </c>
      <c r="L57" s="17">
        <f t="shared" si="66"/>
        <v>2007</v>
      </c>
      <c r="M57" s="17" t="str">
        <f t="shared" si="67"/>
        <v>m</v>
      </c>
      <c r="N57" s="17">
        <f t="shared" si="68"/>
        <v>4</v>
      </c>
      <c r="O57" s="17">
        <f t="shared" si="69"/>
        <v>2</v>
      </c>
      <c r="P57" s="17">
        <f t="shared" si="70"/>
        <v>2010</v>
      </c>
      <c r="Q57" s="17" t="str">
        <f t="shared" si="71"/>
        <v>m</v>
      </c>
      <c r="R57" s="131"/>
      <c r="S57" s="131"/>
      <c r="T57" s="131"/>
      <c r="U57" s="131"/>
      <c r="V57" s="17">
        <f t="shared" si="72"/>
        <v>58</v>
      </c>
      <c r="W57" s="17">
        <f t="shared" si="73"/>
        <v>70</v>
      </c>
      <c r="X57" s="17">
        <f t="shared" si="74"/>
        <v>2010</v>
      </c>
      <c r="Y57" s="17" t="str">
        <f t="shared" si="75"/>
        <v>m</v>
      </c>
      <c r="Z57" s="17">
        <f t="shared" si="76"/>
        <v>41</v>
      </c>
      <c r="AA57" s="173">
        <f t="shared" si="77"/>
        <v>0.71499999999999997</v>
      </c>
      <c r="AB57" s="17">
        <f t="shared" si="78"/>
        <v>2008</v>
      </c>
      <c r="AC57" s="17" t="str">
        <f t="shared" si="79"/>
        <v>m</v>
      </c>
      <c r="AD57" s="17">
        <f t="shared" si="80"/>
        <v>62</v>
      </c>
      <c r="AE57" s="170">
        <f t="shared" si="81"/>
        <v>746</v>
      </c>
      <c r="AF57" s="17">
        <f t="shared" si="82"/>
        <v>2011</v>
      </c>
      <c r="AG57" s="17" t="str">
        <f t="shared" si="83"/>
        <v>i</v>
      </c>
      <c r="AH57" s="131"/>
      <c r="AI57" s="131"/>
      <c r="AJ57" s="131"/>
      <c r="AK57" s="131"/>
      <c r="AL57" s="17">
        <f t="shared" si="84"/>
        <v>94</v>
      </c>
      <c r="AM57" s="17">
        <f t="shared" si="85"/>
        <v>23</v>
      </c>
      <c r="AN57" s="17">
        <f t="shared" si="86"/>
        <v>2007</v>
      </c>
      <c r="AO57" s="17" t="str">
        <f t="shared" si="87"/>
        <v>m</v>
      </c>
      <c r="AP57" s="17">
        <f t="shared" si="88"/>
        <v>38</v>
      </c>
      <c r="AQ57" s="172">
        <f t="shared" si="89"/>
        <v>10.5</v>
      </c>
      <c r="AR57" s="17">
        <f t="shared" si="90"/>
        <v>2008</v>
      </c>
      <c r="AS57" s="17" t="str">
        <f t="shared" si="91"/>
        <v>i</v>
      </c>
      <c r="AT57" s="17">
        <f t="shared" si="92"/>
        <v>63</v>
      </c>
      <c r="AU57" s="141">
        <f t="shared" si="93"/>
        <v>2047</v>
      </c>
      <c r="AV57" s="17">
        <f t="shared" si="94"/>
        <v>2010</v>
      </c>
      <c r="AW57" s="17" t="str">
        <f t="shared" si="95"/>
        <v>m</v>
      </c>
      <c r="AX57" s="17">
        <f t="shared" si="96"/>
        <v>50</v>
      </c>
      <c r="AY57" s="170">
        <f t="shared" si="97"/>
        <v>141</v>
      </c>
      <c r="AZ57" s="17">
        <f t="shared" si="98"/>
        <v>2013</v>
      </c>
      <c r="BA57" s="17" t="str">
        <f t="shared" si="99"/>
        <v>m</v>
      </c>
      <c r="BB57" s="17">
        <f t="shared" si="100"/>
        <v>74</v>
      </c>
      <c r="BC57" s="170">
        <f t="shared" si="101"/>
        <v>49</v>
      </c>
      <c r="BD57" s="17">
        <f t="shared" si="102"/>
        <v>2012</v>
      </c>
      <c r="BE57" s="17" t="str">
        <f t="shared" si="103"/>
        <v>i</v>
      </c>
      <c r="BF57" s="131"/>
      <c r="BG57" s="131"/>
      <c r="BH57" s="131"/>
      <c r="BI57" s="131"/>
      <c r="BJ57" s="17">
        <f t="shared" si="104"/>
        <v>56</v>
      </c>
      <c r="BK57" s="172">
        <f t="shared" si="105"/>
        <v>4.5</v>
      </c>
      <c r="BL57" s="17">
        <f t="shared" si="106"/>
        <v>2013</v>
      </c>
      <c r="BM57" s="17" t="str">
        <f t="shared" si="107"/>
        <v>m</v>
      </c>
      <c r="BN57" s="17">
        <f t="shared" si="108"/>
        <v>103</v>
      </c>
      <c r="BO57" s="172">
        <f t="shared" si="109"/>
        <v>28.42</v>
      </c>
      <c r="BP57" s="17">
        <f t="shared" si="110"/>
        <v>2013</v>
      </c>
      <c r="BQ57" s="17" t="str">
        <f t="shared" si="111"/>
        <v>m</v>
      </c>
      <c r="BR57" s="131"/>
      <c r="BS57" s="131"/>
      <c r="BT57" s="131"/>
      <c r="BU57" s="131"/>
      <c r="BV57" s="138"/>
      <c r="BW57" s="138"/>
      <c r="BX57" s="138"/>
      <c r="BY57" s="138"/>
      <c r="BZ57" s="17">
        <f t="shared" si="112"/>
        <v>35</v>
      </c>
      <c r="CA57" s="170">
        <f t="shared" si="113"/>
        <v>176</v>
      </c>
      <c r="CB57" s="17">
        <f t="shared" si="114"/>
        <v>2013</v>
      </c>
      <c r="CC57" s="17" t="str">
        <f t="shared" si="115"/>
        <v>m</v>
      </c>
      <c r="CD57" s="131"/>
      <c r="CE57" s="131"/>
      <c r="CF57" s="131"/>
      <c r="CG57" s="131"/>
      <c r="CH57" s="17">
        <f t="shared" si="116"/>
        <v>124</v>
      </c>
      <c r="CI57" s="171">
        <f t="shared" si="117"/>
        <v>0.14000000000000001</v>
      </c>
      <c r="CJ57" s="17">
        <f t="shared" si="118"/>
        <v>2013</v>
      </c>
      <c r="CK57" s="17" t="str">
        <f t="shared" si="119"/>
        <v>m</v>
      </c>
      <c r="CL57" s="17">
        <f t="shared" si="120"/>
        <v>56</v>
      </c>
      <c r="CM57" s="170">
        <f t="shared" si="121"/>
        <v>28</v>
      </c>
      <c r="CN57" s="17">
        <f t="shared" si="122"/>
        <v>2013</v>
      </c>
      <c r="CO57" s="17" t="str">
        <f t="shared" si="123"/>
        <v>i</v>
      </c>
    </row>
    <row r="58" spans="1:93" ht="16">
      <c r="A58" s="45" t="s">
        <v>477</v>
      </c>
      <c r="B58" s="45" t="s">
        <v>476</v>
      </c>
      <c r="C58" s="117" t="s">
        <v>62</v>
      </c>
      <c r="D58" s="82">
        <f t="shared" si="62"/>
        <v>58.06666666666667</v>
      </c>
      <c r="E58" s="83">
        <f t="shared" si="63"/>
        <v>52</v>
      </c>
      <c r="F58" s="131"/>
      <c r="G58" s="131"/>
      <c r="H58" s="131"/>
      <c r="I58" s="131"/>
      <c r="J58" s="17">
        <f t="shared" si="64"/>
        <v>52</v>
      </c>
      <c r="K58" s="17">
        <f t="shared" si="65"/>
        <v>63</v>
      </c>
      <c r="L58" s="17">
        <f t="shared" si="66"/>
        <v>2007</v>
      </c>
      <c r="M58" s="17" t="str">
        <f t="shared" si="67"/>
        <v>m</v>
      </c>
      <c r="N58" s="17">
        <f t="shared" si="68"/>
        <v>12</v>
      </c>
      <c r="O58" s="17">
        <f t="shared" si="69"/>
        <v>3</v>
      </c>
      <c r="P58" s="17">
        <f t="shared" si="70"/>
        <v>2010</v>
      </c>
      <c r="Q58" s="17" t="str">
        <f t="shared" si="71"/>
        <v>m</v>
      </c>
      <c r="R58" s="131"/>
      <c r="S58" s="131"/>
      <c r="T58" s="131"/>
      <c r="U58" s="131"/>
      <c r="V58" s="17">
        <f t="shared" si="72"/>
        <v>39</v>
      </c>
      <c r="W58" s="17">
        <f t="shared" si="73"/>
        <v>60</v>
      </c>
      <c r="X58" s="17">
        <f t="shared" si="74"/>
        <v>2010</v>
      </c>
      <c r="Y58" s="17" t="str">
        <f t="shared" si="75"/>
        <v>m</v>
      </c>
      <c r="Z58" s="17">
        <f t="shared" si="76"/>
        <v>76</v>
      </c>
      <c r="AA58" s="173">
        <f t="shared" si="77"/>
        <v>0.78500000000000003</v>
      </c>
      <c r="AB58" s="17">
        <f t="shared" si="78"/>
        <v>2008</v>
      </c>
      <c r="AC58" s="17" t="str">
        <f t="shared" si="79"/>
        <v>m</v>
      </c>
      <c r="AD58" s="17">
        <f t="shared" si="80"/>
        <v>8</v>
      </c>
      <c r="AE58" s="170">
        <f t="shared" si="81"/>
        <v>106</v>
      </c>
      <c r="AF58" s="17">
        <f t="shared" si="82"/>
        <v>2011</v>
      </c>
      <c r="AG58" s="17" t="str">
        <f t="shared" si="83"/>
        <v>m</v>
      </c>
      <c r="AH58" s="131"/>
      <c r="AI58" s="131"/>
      <c r="AJ58" s="131"/>
      <c r="AK58" s="131"/>
      <c r="AL58" s="17">
        <f t="shared" si="84"/>
        <v>86</v>
      </c>
      <c r="AM58" s="17">
        <f t="shared" si="85"/>
        <v>25</v>
      </c>
      <c r="AN58" s="17">
        <f t="shared" si="86"/>
        <v>2011</v>
      </c>
      <c r="AO58" s="17" t="str">
        <f t="shared" si="87"/>
        <v>m</v>
      </c>
      <c r="AP58" s="17">
        <f t="shared" si="88"/>
        <v>16</v>
      </c>
      <c r="AQ58" s="172">
        <f t="shared" si="89"/>
        <v>10.6</v>
      </c>
      <c r="AR58" s="17">
        <f t="shared" si="90"/>
        <v>2008</v>
      </c>
      <c r="AS58" s="17" t="str">
        <f t="shared" si="91"/>
        <v>i</v>
      </c>
      <c r="AT58" s="17">
        <f t="shared" si="92"/>
        <v>21</v>
      </c>
      <c r="AU58" s="141">
        <f t="shared" si="93"/>
        <v>535</v>
      </c>
      <c r="AV58" s="17">
        <f t="shared" si="94"/>
        <v>2010</v>
      </c>
      <c r="AW58" s="17" t="str">
        <f t="shared" si="95"/>
        <v>m</v>
      </c>
      <c r="AX58" s="17">
        <f t="shared" si="96"/>
        <v>86</v>
      </c>
      <c r="AY58" s="170">
        <f t="shared" si="97"/>
        <v>105</v>
      </c>
      <c r="AZ58" s="17">
        <f t="shared" si="98"/>
        <v>2013</v>
      </c>
      <c r="BA58" s="17" t="str">
        <f t="shared" si="99"/>
        <v>m</v>
      </c>
      <c r="BB58" s="17">
        <f t="shared" si="100"/>
        <v>148</v>
      </c>
      <c r="BC58" s="170">
        <f t="shared" si="101"/>
        <v>58</v>
      </c>
      <c r="BD58" s="17">
        <f t="shared" si="102"/>
        <v>2012</v>
      </c>
      <c r="BE58" s="17" t="str">
        <f t="shared" si="103"/>
        <v>m</v>
      </c>
      <c r="BF58" s="131"/>
      <c r="BG58" s="131"/>
      <c r="BH58" s="131"/>
      <c r="BI58" s="131"/>
      <c r="BJ58" s="17">
        <f t="shared" si="104"/>
        <v>69</v>
      </c>
      <c r="BK58" s="172">
        <f t="shared" si="105"/>
        <v>4</v>
      </c>
      <c r="BL58" s="17">
        <f t="shared" si="106"/>
        <v>2013</v>
      </c>
      <c r="BM58" s="17" t="str">
        <f t="shared" si="107"/>
        <v>m</v>
      </c>
      <c r="BN58" s="17">
        <f t="shared" si="108"/>
        <v>61</v>
      </c>
      <c r="BO58" s="172">
        <f t="shared" si="109"/>
        <v>34.61</v>
      </c>
      <c r="BP58" s="17">
        <f t="shared" si="110"/>
        <v>2013</v>
      </c>
      <c r="BQ58" s="17" t="str">
        <f t="shared" si="111"/>
        <v>m</v>
      </c>
      <c r="BR58" s="131"/>
      <c r="BS58" s="131"/>
      <c r="BT58" s="131"/>
      <c r="BU58" s="131"/>
      <c r="BV58" s="138"/>
      <c r="BW58" s="138"/>
      <c r="BX58" s="138"/>
      <c r="BY58" s="138"/>
      <c r="BZ58" s="17">
        <f t="shared" si="112"/>
        <v>113</v>
      </c>
      <c r="CA58" s="170">
        <f t="shared" si="113"/>
        <v>90</v>
      </c>
      <c r="CB58" s="17">
        <f t="shared" si="114"/>
        <v>2013</v>
      </c>
      <c r="CC58" s="17" t="str">
        <f t="shared" si="115"/>
        <v>m</v>
      </c>
      <c r="CD58" s="131"/>
      <c r="CE58" s="131"/>
      <c r="CF58" s="131"/>
      <c r="CG58" s="131"/>
      <c r="CH58" s="17">
        <f t="shared" si="116"/>
        <v>33</v>
      </c>
      <c r="CI58" s="171">
        <f t="shared" si="117"/>
        <v>-0.92</v>
      </c>
      <c r="CJ58" s="17">
        <f t="shared" si="118"/>
        <v>2013</v>
      </c>
      <c r="CK58" s="17" t="str">
        <f t="shared" si="119"/>
        <v>m</v>
      </c>
      <c r="CL58" s="17">
        <f t="shared" si="120"/>
        <v>127</v>
      </c>
      <c r="CM58" s="170">
        <f t="shared" si="121"/>
        <v>34</v>
      </c>
      <c r="CN58" s="17">
        <f t="shared" si="122"/>
        <v>2013</v>
      </c>
      <c r="CO58" s="17" t="str">
        <f t="shared" si="123"/>
        <v>m</v>
      </c>
    </row>
    <row r="59" spans="1:93" ht="16">
      <c r="A59" s="45" t="s">
        <v>253</v>
      </c>
      <c r="B59" s="45" t="s">
        <v>252</v>
      </c>
      <c r="C59" s="117" t="s">
        <v>66</v>
      </c>
      <c r="D59" s="82">
        <f t="shared" si="62"/>
        <v>58.666666666666664</v>
      </c>
      <c r="E59" s="83">
        <f t="shared" si="63"/>
        <v>53</v>
      </c>
      <c r="F59" s="131"/>
      <c r="G59" s="131"/>
      <c r="H59" s="131"/>
      <c r="I59" s="131"/>
      <c r="J59" s="17">
        <f t="shared" si="64"/>
        <v>60</v>
      </c>
      <c r="K59" s="17">
        <f t="shared" si="65"/>
        <v>64</v>
      </c>
      <c r="L59" s="17">
        <f t="shared" si="66"/>
        <v>2007</v>
      </c>
      <c r="M59" s="17" t="str">
        <f t="shared" si="67"/>
        <v>m</v>
      </c>
      <c r="N59" s="17">
        <f t="shared" si="68"/>
        <v>39</v>
      </c>
      <c r="O59" s="17">
        <f t="shared" si="69"/>
        <v>5</v>
      </c>
      <c r="P59" s="17">
        <f t="shared" si="70"/>
        <v>2010</v>
      </c>
      <c r="Q59" s="17" t="str">
        <f t="shared" si="71"/>
        <v>m</v>
      </c>
      <c r="R59" s="131"/>
      <c r="S59" s="131"/>
      <c r="T59" s="131"/>
      <c r="U59" s="131"/>
      <c r="V59" s="17">
        <f t="shared" si="72"/>
        <v>55</v>
      </c>
      <c r="W59" s="17">
        <f t="shared" si="73"/>
        <v>69</v>
      </c>
      <c r="X59" s="17">
        <f t="shared" si="74"/>
        <v>2010</v>
      </c>
      <c r="Y59" s="17" t="str">
        <f t="shared" si="75"/>
        <v>m</v>
      </c>
      <c r="Z59" s="17">
        <f t="shared" si="76"/>
        <v>64</v>
      </c>
      <c r="AA59" s="173">
        <f t="shared" si="77"/>
        <v>0.76300000000000001</v>
      </c>
      <c r="AB59" s="17">
        <f t="shared" si="78"/>
        <v>2008</v>
      </c>
      <c r="AC59" s="17" t="str">
        <f t="shared" si="79"/>
        <v>m</v>
      </c>
      <c r="AD59" s="17">
        <f t="shared" si="80"/>
        <v>35</v>
      </c>
      <c r="AE59" s="170">
        <f t="shared" si="81"/>
        <v>259</v>
      </c>
      <c r="AF59" s="17">
        <f t="shared" si="82"/>
        <v>2011</v>
      </c>
      <c r="AG59" s="17" t="str">
        <f t="shared" si="83"/>
        <v>m</v>
      </c>
      <c r="AH59" s="131"/>
      <c r="AI59" s="131"/>
      <c r="AJ59" s="131"/>
      <c r="AK59" s="131"/>
      <c r="AL59" s="17">
        <f t="shared" si="84"/>
        <v>62</v>
      </c>
      <c r="AM59" s="17">
        <f t="shared" si="85"/>
        <v>32</v>
      </c>
      <c r="AN59" s="17">
        <f t="shared" si="86"/>
        <v>2010</v>
      </c>
      <c r="AO59" s="17" t="str">
        <f t="shared" si="87"/>
        <v>m</v>
      </c>
      <c r="AP59" s="17">
        <f t="shared" si="88"/>
        <v>186</v>
      </c>
      <c r="AQ59" s="172">
        <f t="shared" si="89"/>
        <v>4.2</v>
      </c>
      <c r="AR59" s="17">
        <f t="shared" si="90"/>
        <v>2006</v>
      </c>
      <c r="AS59" s="17" t="str">
        <f t="shared" si="91"/>
        <v>m</v>
      </c>
      <c r="AT59" s="17">
        <f t="shared" si="92"/>
        <v>27</v>
      </c>
      <c r="AU59" s="141">
        <f t="shared" si="93"/>
        <v>670</v>
      </c>
      <c r="AV59" s="17">
        <f t="shared" si="94"/>
        <v>2010</v>
      </c>
      <c r="AW59" s="17" t="str">
        <f t="shared" si="95"/>
        <v>m</v>
      </c>
      <c r="AX59" s="17">
        <f t="shared" si="96"/>
        <v>61</v>
      </c>
      <c r="AY59" s="170">
        <f t="shared" si="97"/>
        <v>130</v>
      </c>
      <c r="AZ59" s="17">
        <f t="shared" si="98"/>
        <v>2013</v>
      </c>
      <c r="BA59" s="17" t="str">
        <f t="shared" si="99"/>
        <v>m</v>
      </c>
      <c r="BB59" s="17">
        <f t="shared" si="100"/>
        <v>21</v>
      </c>
      <c r="BC59" s="170">
        <f t="shared" si="101"/>
        <v>43</v>
      </c>
      <c r="BD59" s="17">
        <f t="shared" si="102"/>
        <v>2012</v>
      </c>
      <c r="BE59" s="17" t="str">
        <f t="shared" si="103"/>
        <v>m</v>
      </c>
      <c r="BF59" s="131"/>
      <c r="BG59" s="131"/>
      <c r="BH59" s="131"/>
      <c r="BI59" s="131"/>
      <c r="BJ59" s="17">
        <f t="shared" si="104"/>
        <v>77</v>
      </c>
      <c r="BK59" s="172">
        <f t="shared" si="105"/>
        <v>3.5</v>
      </c>
      <c r="BL59" s="17">
        <f t="shared" si="106"/>
        <v>2013</v>
      </c>
      <c r="BM59" s="17" t="str">
        <f t="shared" si="107"/>
        <v>m</v>
      </c>
      <c r="BN59" s="17">
        <f t="shared" si="108"/>
        <v>36</v>
      </c>
      <c r="BO59" s="172">
        <f t="shared" si="109"/>
        <v>42.01</v>
      </c>
      <c r="BP59" s="17">
        <f t="shared" si="110"/>
        <v>2013</v>
      </c>
      <c r="BQ59" s="17" t="str">
        <f t="shared" si="111"/>
        <v>m</v>
      </c>
      <c r="BR59" s="131"/>
      <c r="BS59" s="131"/>
      <c r="BT59" s="131"/>
      <c r="BU59" s="131"/>
      <c r="BV59" s="138"/>
      <c r="BW59" s="138"/>
      <c r="BX59" s="138"/>
      <c r="BY59" s="138"/>
      <c r="BZ59" s="17">
        <f t="shared" si="112"/>
        <v>140</v>
      </c>
      <c r="CA59" s="170">
        <f t="shared" si="113"/>
        <v>63</v>
      </c>
      <c r="CB59" s="17">
        <f t="shared" si="114"/>
        <v>2013</v>
      </c>
      <c r="CC59" s="17" t="str">
        <f t="shared" si="115"/>
        <v>m</v>
      </c>
      <c r="CD59" s="131"/>
      <c r="CE59" s="131"/>
      <c r="CF59" s="131"/>
      <c r="CG59" s="131"/>
      <c r="CH59" s="17">
        <f t="shared" si="116"/>
        <v>37</v>
      </c>
      <c r="CI59" s="171">
        <f t="shared" si="117"/>
        <v>-0.89</v>
      </c>
      <c r="CJ59" s="17">
        <f t="shared" si="118"/>
        <v>2013</v>
      </c>
      <c r="CK59" s="17" t="str">
        <f t="shared" si="119"/>
        <v>m</v>
      </c>
      <c r="CL59" s="17">
        <f t="shared" si="120"/>
        <v>44</v>
      </c>
      <c r="CM59" s="170">
        <f t="shared" si="121"/>
        <v>26</v>
      </c>
      <c r="CN59" s="17">
        <f t="shared" si="122"/>
        <v>2013</v>
      </c>
      <c r="CO59" s="17" t="str">
        <f t="shared" si="123"/>
        <v>m</v>
      </c>
    </row>
    <row r="60" spans="1:93" ht="16">
      <c r="A60" s="45" t="s">
        <v>493</v>
      </c>
      <c r="B60" s="45" t="s">
        <v>492</v>
      </c>
      <c r="C60" s="117" t="s">
        <v>58</v>
      </c>
      <c r="D60" s="82">
        <f t="shared" si="62"/>
        <v>58.733333333333334</v>
      </c>
      <c r="E60" s="83">
        <f t="shared" si="63"/>
        <v>54</v>
      </c>
      <c r="F60" s="131"/>
      <c r="G60" s="131"/>
      <c r="H60" s="131"/>
      <c r="I60" s="131"/>
      <c r="J60" s="17">
        <f t="shared" si="64"/>
        <v>52</v>
      </c>
      <c r="K60" s="17">
        <f t="shared" si="65"/>
        <v>63</v>
      </c>
      <c r="L60" s="17">
        <f t="shared" si="66"/>
        <v>2007</v>
      </c>
      <c r="M60" s="17" t="str">
        <f t="shared" si="67"/>
        <v>i</v>
      </c>
      <c r="N60" s="17">
        <f t="shared" si="68"/>
        <v>84</v>
      </c>
      <c r="O60" s="17">
        <f t="shared" si="69"/>
        <v>8</v>
      </c>
      <c r="P60" s="17">
        <f t="shared" si="70"/>
        <v>2010</v>
      </c>
      <c r="Q60" s="17" t="str">
        <f t="shared" si="71"/>
        <v>m</v>
      </c>
      <c r="R60" s="131"/>
      <c r="S60" s="131"/>
      <c r="T60" s="131"/>
      <c r="U60" s="131"/>
      <c r="V60" s="17">
        <f t="shared" si="72"/>
        <v>95</v>
      </c>
      <c r="W60" s="17">
        <f t="shared" si="73"/>
        <v>89</v>
      </c>
      <c r="X60" s="17">
        <f t="shared" si="74"/>
        <v>2010</v>
      </c>
      <c r="Y60" s="17" t="str">
        <f t="shared" si="75"/>
        <v>m</v>
      </c>
      <c r="Z60" s="17">
        <f t="shared" si="76"/>
        <v>50</v>
      </c>
      <c r="AA60" s="173">
        <f t="shared" si="77"/>
        <v>0.745</v>
      </c>
      <c r="AB60" s="17">
        <f t="shared" si="78"/>
        <v>2008</v>
      </c>
      <c r="AC60" s="17" t="str">
        <f t="shared" si="79"/>
        <v>i</v>
      </c>
      <c r="AD60" s="17">
        <f t="shared" si="80"/>
        <v>57</v>
      </c>
      <c r="AE60" s="170">
        <f t="shared" si="81"/>
        <v>673</v>
      </c>
      <c r="AF60" s="17">
        <f t="shared" si="82"/>
        <v>2011</v>
      </c>
      <c r="AG60" s="17" t="str">
        <f t="shared" si="83"/>
        <v>i</v>
      </c>
      <c r="AH60" s="131"/>
      <c r="AI60" s="131"/>
      <c r="AJ60" s="131"/>
      <c r="AK60" s="131"/>
      <c r="AL60" s="17">
        <f t="shared" si="84"/>
        <v>99</v>
      </c>
      <c r="AM60" s="17">
        <f t="shared" si="85"/>
        <v>22</v>
      </c>
      <c r="AN60" s="17">
        <f t="shared" si="86"/>
        <v>2009</v>
      </c>
      <c r="AO60" s="17" t="str">
        <f t="shared" si="87"/>
        <v>m</v>
      </c>
      <c r="AP60" s="17">
        <f t="shared" si="88"/>
        <v>38</v>
      </c>
      <c r="AQ60" s="172">
        <f t="shared" si="89"/>
        <v>10.5</v>
      </c>
      <c r="AR60" s="17">
        <f t="shared" si="90"/>
        <v>2008</v>
      </c>
      <c r="AS60" s="17" t="str">
        <f t="shared" si="91"/>
        <v>i</v>
      </c>
      <c r="AT60" s="17">
        <f t="shared" si="92"/>
        <v>59</v>
      </c>
      <c r="AU60" s="141">
        <f t="shared" si="93"/>
        <v>1820</v>
      </c>
      <c r="AV60" s="17">
        <f t="shared" si="94"/>
        <v>2010</v>
      </c>
      <c r="AW60" s="17" t="str">
        <f t="shared" si="95"/>
        <v>m</v>
      </c>
      <c r="AX60" s="17">
        <f t="shared" si="96"/>
        <v>53</v>
      </c>
      <c r="AY60" s="170">
        <f t="shared" si="97"/>
        <v>138</v>
      </c>
      <c r="AZ60" s="17">
        <f t="shared" si="98"/>
        <v>2013</v>
      </c>
      <c r="BA60" s="17" t="str">
        <f t="shared" si="99"/>
        <v>m</v>
      </c>
      <c r="BB60" s="17">
        <f t="shared" si="100"/>
        <v>74</v>
      </c>
      <c r="BC60" s="170">
        <f t="shared" si="101"/>
        <v>49</v>
      </c>
      <c r="BD60" s="17">
        <f t="shared" si="102"/>
        <v>2012</v>
      </c>
      <c r="BE60" s="17" t="str">
        <f t="shared" si="103"/>
        <v>i</v>
      </c>
      <c r="BF60" s="131"/>
      <c r="BG60" s="131"/>
      <c r="BH60" s="131"/>
      <c r="BI60" s="131"/>
      <c r="BJ60" s="17">
        <f t="shared" si="104"/>
        <v>92</v>
      </c>
      <c r="BK60" s="172">
        <f t="shared" si="105"/>
        <v>3.4</v>
      </c>
      <c r="BL60" s="17">
        <f t="shared" si="106"/>
        <v>2013</v>
      </c>
      <c r="BM60" s="17" t="str">
        <f t="shared" si="107"/>
        <v>i</v>
      </c>
      <c r="BN60" s="17">
        <f t="shared" si="108"/>
        <v>34</v>
      </c>
      <c r="BO60" s="172">
        <f t="shared" si="109"/>
        <v>43.09</v>
      </c>
      <c r="BP60" s="17">
        <f t="shared" si="110"/>
        <v>2013</v>
      </c>
      <c r="BQ60" s="17" t="str">
        <f t="shared" si="111"/>
        <v>m</v>
      </c>
      <c r="BR60" s="131"/>
      <c r="BS60" s="131"/>
      <c r="BT60" s="131"/>
      <c r="BU60" s="131"/>
      <c r="BV60" s="138"/>
      <c r="BW60" s="138"/>
      <c r="BX60" s="138"/>
      <c r="BY60" s="138"/>
      <c r="BZ60" s="17">
        <f t="shared" si="112"/>
        <v>93</v>
      </c>
      <c r="CA60" s="170">
        <f t="shared" si="113"/>
        <v>110</v>
      </c>
      <c r="CB60" s="17">
        <f t="shared" si="114"/>
        <v>2013</v>
      </c>
      <c r="CC60" s="17" t="str">
        <f t="shared" si="115"/>
        <v>m</v>
      </c>
      <c r="CD60" s="131"/>
      <c r="CE60" s="131"/>
      <c r="CF60" s="131"/>
      <c r="CG60" s="131"/>
      <c r="CH60" s="17">
        <f t="shared" si="116"/>
        <v>42</v>
      </c>
      <c r="CI60" s="171">
        <f t="shared" si="117"/>
        <v>-0.81</v>
      </c>
      <c r="CJ60" s="17">
        <f t="shared" si="118"/>
        <v>2013</v>
      </c>
      <c r="CK60" s="17" t="str">
        <f t="shared" si="119"/>
        <v>m</v>
      </c>
      <c r="CL60" s="17">
        <f t="shared" si="120"/>
        <v>9</v>
      </c>
      <c r="CM60" s="170">
        <f t="shared" si="121"/>
        <v>18</v>
      </c>
      <c r="CN60" s="17">
        <f t="shared" si="122"/>
        <v>2013</v>
      </c>
      <c r="CO60" s="17" t="str">
        <f t="shared" si="123"/>
        <v>m</v>
      </c>
    </row>
    <row r="61" spans="1:93" ht="16">
      <c r="A61" s="45" t="s">
        <v>411</v>
      </c>
      <c r="B61" s="45" t="s">
        <v>410</v>
      </c>
      <c r="C61" s="117" t="s">
        <v>31</v>
      </c>
      <c r="D61" s="82">
        <f t="shared" si="62"/>
        <v>59.6</v>
      </c>
      <c r="E61" s="83">
        <f t="shared" si="63"/>
        <v>55</v>
      </c>
      <c r="F61" s="131"/>
      <c r="G61" s="131"/>
      <c r="H61" s="131"/>
      <c r="I61" s="131"/>
      <c r="J61" s="17">
        <f t="shared" si="64"/>
        <v>25</v>
      </c>
      <c r="K61" s="17">
        <f t="shared" si="65"/>
        <v>54</v>
      </c>
      <c r="L61" s="17">
        <f t="shared" si="66"/>
        <v>2007</v>
      </c>
      <c r="M61" s="17" t="str">
        <f t="shared" si="67"/>
        <v>m</v>
      </c>
      <c r="N61" s="17">
        <f t="shared" si="68"/>
        <v>67</v>
      </c>
      <c r="O61" s="17">
        <f t="shared" si="69"/>
        <v>7</v>
      </c>
      <c r="P61" s="17">
        <f t="shared" si="70"/>
        <v>2010</v>
      </c>
      <c r="Q61" s="17" t="str">
        <f t="shared" si="71"/>
        <v>m</v>
      </c>
      <c r="R61" s="131"/>
      <c r="S61" s="131"/>
      <c r="T61" s="131"/>
      <c r="U61" s="131"/>
      <c r="V61" s="17">
        <f t="shared" si="72"/>
        <v>22</v>
      </c>
      <c r="W61" s="17">
        <f t="shared" si="73"/>
        <v>46</v>
      </c>
      <c r="X61" s="17">
        <f t="shared" si="74"/>
        <v>2010</v>
      </c>
      <c r="Y61" s="17" t="str">
        <f t="shared" si="75"/>
        <v>m</v>
      </c>
      <c r="Z61" s="17">
        <f t="shared" si="76"/>
        <v>79</v>
      </c>
      <c r="AA61" s="173">
        <f t="shared" si="77"/>
        <v>0.78700000000000003</v>
      </c>
      <c r="AB61" s="17">
        <f t="shared" si="78"/>
        <v>2008</v>
      </c>
      <c r="AC61" s="17" t="str">
        <f t="shared" si="79"/>
        <v>m</v>
      </c>
      <c r="AD61" s="17">
        <f t="shared" si="80"/>
        <v>13</v>
      </c>
      <c r="AE61" s="170">
        <f t="shared" si="81"/>
        <v>155</v>
      </c>
      <c r="AF61" s="17">
        <f t="shared" si="82"/>
        <v>2011</v>
      </c>
      <c r="AG61" s="17" t="str">
        <f t="shared" si="83"/>
        <v>m</v>
      </c>
      <c r="AH61" s="131"/>
      <c r="AI61" s="131"/>
      <c r="AJ61" s="131"/>
      <c r="AK61" s="131"/>
      <c r="AL61" s="17">
        <f t="shared" si="84"/>
        <v>36</v>
      </c>
      <c r="AM61" s="17">
        <f t="shared" si="85"/>
        <v>46</v>
      </c>
      <c r="AN61" s="17">
        <f t="shared" si="86"/>
        <v>2005</v>
      </c>
      <c r="AO61" s="17" t="str">
        <f t="shared" si="87"/>
        <v>m</v>
      </c>
      <c r="AP61" s="17">
        <f t="shared" si="88"/>
        <v>38</v>
      </c>
      <c r="AQ61" s="172">
        <f t="shared" si="89"/>
        <v>10.5</v>
      </c>
      <c r="AR61" s="17">
        <f t="shared" si="90"/>
        <v>2008</v>
      </c>
      <c r="AS61" s="17" t="str">
        <f t="shared" si="91"/>
        <v>i</v>
      </c>
      <c r="AT61" s="17">
        <f t="shared" si="92"/>
        <v>33</v>
      </c>
      <c r="AU61" s="141">
        <f t="shared" si="93"/>
        <v>802</v>
      </c>
      <c r="AV61" s="17">
        <f t="shared" si="94"/>
        <v>2010</v>
      </c>
      <c r="AW61" s="17" t="str">
        <f t="shared" si="95"/>
        <v>m</v>
      </c>
      <c r="AX61" s="17">
        <f t="shared" si="96"/>
        <v>62</v>
      </c>
      <c r="AY61" s="170">
        <f t="shared" si="97"/>
        <v>129</v>
      </c>
      <c r="AZ61" s="17">
        <f t="shared" si="98"/>
        <v>2013</v>
      </c>
      <c r="BA61" s="17" t="str">
        <f t="shared" si="99"/>
        <v>m</v>
      </c>
      <c r="BB61" s="17">
        <f t="shared" si="100"/>
        <v>74</v>
      </c>
      <c r="BC61" s="170">
        <f t="shared" si="101"/>
        <v>49</v>
      </c>
      <c r="BD61" s="17">
        <f t="shared" si="102"/>
        <v>2012</v>
      </c>
      <c r="BE61" s="17" t="str">
        <f t="shared" si="103"/>
        <v>m</v>
      </c>
      <c r="BF61" s="131"/>
      <c r="BG61" s="131"/>
      <c r="BH61" s="131"/>
      <c r="BI61" s="131"/>
      <c r="BJ61" s="17">
        <f t="shared" si="104"/>
        <v>69</v>
      </c>
      <c r="BK61" s="172">
        <f t="shared" si="105"/>
        <v>4</v>
      </c>
      <c r="BL61" s="17">
        <f t="shared" si="106"/>
        <v>2013</v>
      </c>
      <c r="BM61" s="17" t="str">
        <f t="shared" si="107"/>
        <v>m</v>
      </c>
      <c r="BN61" s="17">
        <f t="shared" si="108"/>
        <v>114</v>
      </c>
      <c r="BO61" s="172">
        <f t="shared" si="109"/>
        <v>27.8</v>
      </c>
      <c r="BP61" s="17">
        <f t="shared" si="110"/>
        <v>2013</v>
      </c>
      <c r="BQ61" s="17" t="str">
        <f t="shared" si="111"/>
        <v>m</v>
      </c>
      <c r="BR61" s="131"/>
      <c r="BS61" s="131"/>
      <c r="BT61" s="131"/>
      <c r="BU61" s="131"/>
      <c r="BV61" s="138"/>
      <c r="BW61" s="138"/>
      <c r="BX61" s="138"/>
      <c r="BY61" s="138"/>
      <c r="BZ61" s="17">
        <f t="shared" si="112"/>
        <v>137</v>
      </c>
      <c r="CA61" s="170">
        <f t="shared" si="113"/>
        <v>66</v>
      </c>
      <c r="CB61" s="17">
        <f t="shared" si="114"/>
        <v>2013</v>
      </c>
      <c r="CC61" s="17" t="str">
        <f t="shared" si="115"/>
        <v>m</v>
      </c>
      <c r="CD61" s="131"/>
      <c r="CE61" s="131"/>
      <c r="CF61" s="131"/>
      <c r="CG61" s="131"/>
      <c r="CH61" s="17">
        <f t="shared" si="116"/>
        <v>48</v>
      </c>
      <c r="CI61" s="171">
        <f t="shared" si="117"/>
        <v>-0.73</v>
      </c>
      <c r="CJ61" s="17">
        <f t="shared" si="118"/>
        <v>2013</v>
      </c>
      <c r="CK61" s="17" t="str">
        <f t="shared" si="119"/>
        <v>m</v>
      </c>
      <c r="CL61" s="17">
        <f t="shared" si="120"/>
        <v>156</v>
      </c>
      <c r="CM61" s="170">
        <f t="shared" si="121"/>
        <v>40</v>
      </c>
      <c r="CN61" s="17">
        <f t="shared" si="122"/>
        <v>2013</v>
      </c>
      <c r="CO61" s="17" t="str">
        <f t="shared" si="123"/>
        <v>m</v>
      </c>
    </row>
    <row r="62" spans="1:93" ht="16">
      <c r="A62" s="45" t="s">
        <v>615</v>
      </c>
      <c r="B62" s="45" t="s">
        <v>614</v>
      </c>
      <c r="C62" s="117" t="s">
        <v>87</v>
      </c>
      <c r="D62" s="82">
        <f t="shared" si="62"/>
        <v>59.666666666666664</v>
      </c>
      <c r="E62" s="83">
        <f t="shared" si="63"/>
        <v>56</v>
      </c>
      <c r="F62" s="131"/>
      <c r="G62" s="131"/>
      <c r="H62" s="131"/>
      <c r="I62" s="131"/>
      <c r="J62" s="17">
        <f t="shared" si="64"/>
        <v>74</v>
      </c>
      <c r="K62" s="17">
        <f t="shared" si="65"/>
        <v>68</v>
      </c>
      <c r="L62" s="17">
        <f t="shared" si="66"/>
        <v>2007</v>
      </c>
      <c r="M62" s="17" t="str">
        <f t="shared" si="67"/>
        <v>m</v>
      </c>
      <c r="N62" s="17">
        <f t="shared" si="68"/>
        <v>130</v>
      </c>
      <c r="O62" s="17">
        <f t="shared" si="69"/>
        <v>10</v>
      </c>
      <c r="P62" s="17">
        <f t="shared" si="70"/>
        <v>2010</v>
      </c>
      <c r="Q62" s="17" t="str">
        <f t="shared" si="71"/>
        <v>m</v>
      </c>
      <c r="R62" s="131"/>
      <c r="S62" s="131"/>
      <c r="T62" s="131"/>
      <c r="U62" s="131"/>
      <c r="V62" s="17">
        <f t="shared" si="72"/>
        <v>118</v>
      </c>
      <c r="W62" s="17">
        <f t="shared" si="73"/>
        <v>94</v>
      </c>
      <c r="X62" s="17">
        <f t="shared" si="74"/>
        <v>2010</v>
      </c>
      <c r="Y62" s="17" t="str">
        <f t="shared" si="75"/>
        <v>m</v>
      </c>
      <c r="Z62" s="17">
        <f t="shared" si="76"/>
        <v>62</v>
      </c>
      <c r="AA62" s="173">
        <f t="shared" si="77"/>
        <v>0.76100000000000001</v>
      </c>
      <c r="AB62" s="17">
        <f t="shared" si="78"/>
        <v>2008</v>
      </c>
      <c r="AC62" s="17" t="str">
        <f t="shared" si="79"/>
        <v>m</v>
      </c>
      <c r="AD62" s="17">
        <f t="shared" si="80"/>
        <v>94</v>
      </c>
      <c r="AE62" s="170">
        <f t="shared" si="81"/>
        <v>1626</v>
      </c>
      <c r="AF62" s="17">
        <f t="shared" si="82"/>
        <v>2011</v>
      </c>
      <c r="AG62" s="17" t="str">
        <f t="shared" si="83"/>
        <v>m</v>
      </c>
      <c r="AH62" s="131"/>
      <c r="AI62" s="131"/>
      <c r="AJ62" s="131"/>
      <c r="AK62" s="131"/>
      <c r="AL62" s="17">
        <f t="shared" si="84"/>
        <v>50</v>
      </c>
      <c r="AM62" s="17">
        <f t="shared" si="85"/>
        <v>37</v>
      </c>
      <c r="AN62" s="17">
        <f t="shared" si="86"/>
        <v>2010</v>
      </c>
      <c r="AO62" s="17" t="str">
        <f t="shared" si="87"/>
        <v>i</v>
      </c>
      <c r="AP62" s="17">
        <f t="shared" si="88"/>
        <v>38</v>
      </c>
      <c r="AQ62" s="172">
        <f t="shared" si="89"/>
        <v>10.5</v>
      </c>
      <c r="AR62" s="17">
        <f t="shared" si="90"/>
        <v>2008</v>
      </c>
      <c r="AS62" s="17" t="str">
        <f t="shared" si="91"/>
        <v>i</v>
      </c>
      <c r="AT62" s="17">
        <f t="shared" si="92"/>
        <v>54</v>
      </c>
      <c r="AU62" s="141">
        <f t="shared" si="93"/>
        <v>1427</v>
      </c>
      <c r="AV62" s="17">
        <f t="shared" si="94"/>
        <v>2010</v>
      </c>
      <c r="AW62" s="17" t="str">
        <f t="shared" si="95"/>
        <v>m</v>
      </c>
      <c r="AX62" s="17">
        <f t="shared" si="96"/>
        <v>45</v>
      </c>
      <c r="AY62" s="170">
        <f t="shared" si="97"/>
        <v>146</v>
      </c>
      <c r="AZ62" s="17">
        <f t="shared" si="98"/>
        <v>2013</v>
      </c>
      <c r="BA62" s="17" t="str">
        <f t="shared" si="99"/>
        <v>m</v>
      </c>
      <c r="BB62" s="17">
        <f t="shared" si="100"/>
        <v>2</v>
      </c>
      <c r="BC62" s="170">
        <f t="shared" si="101"/>
        <v>32</v>
      </c>
      <c r="BD62" s="17">
        <f t="shared" si="102"/>
        <v>2012</v>
      </c>
      <c r="BE62" s="17" t="str">
        <f t="shared" si="103"/>
        <v>m</v>
      </c>
      <c r="BF62" s="131"/>
      <c r="BG62" s="131"/>
      <c r="BH62" s="131"/>
      <c r="BI62" s="131"/>
      <c r="BJ62" s="17">
        <f t="shared" si="104"/>
        <v>1</v>
      </c>
      <c r="BK62" s="172">
        <f t="shared" si="105"/>
        <v>7</v>
      </c>
      <c r="BL62" s="17">
        <f t="shared" si="106"/>
        <v>2013</v>
      </c>
      <c r="BM62" s="17" t="str">
        <f t="shared" si="107"/>
        <v>m</v>
      </c>
      <c r="BN62" s="17">
        <f t="shared" si="108"/>
        <v>16</v>
      </c>
      <c r="BO62" s="172">
        <f t="shared" si="109"/>
        <v>60.39</v>
      </c>
      <c r="BP62" s="17">
        <f t="shared" si="110"/>
        <v>2013</v>
      </c>
      <c r="BQ62" s="17" t="str">
        <f t="shared" si="111"/>
        <v>m</v>
      </c>
      <c r="BR62" s="131"/>
      <c r="BS62" s="131"/>
      <c r="BT62" s="131"/>
      <c r="BU62" s="131"/>
      <c r="BV62" s="138"/>
      <c r="BW62" s="138"/>
      <c r="BX62" s="138"/>
      <c r="BY62" s="138"/>
      <c r="BZ62" s="17">
        <f t="shared" si="112"/>
        <v>121</v>
      </c>
      <c r="CA62" s="170">
        <f t="shared" si="113"/>
        <v>82</v>
      </c>
      <c r="CB62" s="17">
        <f t="shared" si="114"/>
        <v>2013</v>
      </c>
      <c r="CC62" s="17" t="str">
        <f t="shared" si="115"/>
        <v>m</v>
      </c>
      <c r="CD62" s="131"/>
      <c r="CE62" s="131"/>
      <c r="CF62" s="131"/>
      <c r="CG62" s="131"/>
      <c r="CH62" s="17">
        <f t="shared" si="116"/>
        <v>16</v>
      </c>
      <c r="CI62" s="171">
        <f t="shared" si="117"/>
        <v>-1.26</v>
      </c>
      <c r="CJ62" s="17">
        <f t="shared" si="118"/>
        <v>2013</v>
      </c>
      <c r="CK62" s="17" t="str">
        <f t="shared" si="119"/>
        <v>m</v>
      </c>
      <c r="CL62" s="17">
        <f t="shared" si="120"/>
        <v>136</v>
      </c>
      <c r="CM62" s="170">
        <f t="shared" si="121"/>
        <v>36</v>
      </c>
      <c r="CN62" s="17">
        <f t="shared" si="122"/>
        <v>2013</v>
      </c>
      <c r="CO62" s="17" t="str">
        <f t="shared" si="123"/>
        <v>m</v>
      </c>
    </row>
    <row r="63" spans="1:93" ht="16">
      <c r="A63" s="45" t="s">
        <v>577</v>
      </c>
      <c r="B63" s="45" t="s">
        <v>576</v>
      </c>
      <c r="C63" s="117" t="s">
        <v>121</v>
      </c>
      <c r="D63" s="82">
        <f t="shared" si="62"/>
        <v>59.93333333333333</v>
      </c>
      <c r="E63" s="83">
        <f t="shared" si="63"/>
        <v>57</v>
      </c>
      <c r="F63" s="131"/>
      <c r="G63" s="131"/>
      <c r="H63" s="131"/>
      <c r="I63" s="131"/>
      <c r="J63" s="17">
        <f t="shared" si="64"/>
        <v>104</v>
      </c>
      <c r="K63" s="17">
        <f t="shared" si="65"/>
        <v>72</v>
      </c>
      <c r="L63" s="17">
        <f t="shared" si="66"/>
        <v>2007</v>
      </c>
      <c r="M63" s="17" t="str">
        <f t="shared" si="67"/>
        <v>m</v>
      </c>
      <c r="N63" s="17">
        <f t="shared" si="68"/>
        <v>52</v>
      </c>
      <c r="O63" s="17">
        <f t="shared" si="69"/>
        <v>6</v>
      </c>
      <c r="P63" s="17">
        <f t="shared" si="70"/>
        <v>2010</v>
      </c>
      <c r="Q63" s="17" t="str">
        <f t="shared" si="71"/>
        <v>m</v>
      </c>
      <c r="R63" s="131"/>
      <c r="S63" s="131"/>
      <c r="T63" s="131"/>
      <c r="U63" s="131"/>
      <c r="V63" s="17">
        <f t="shared" si="72"/>
        <v>113</v>
      </c>
      <c r="W63" s="17">
        <f t="shared" si="73"/>
        <v>93</v>
      </c>
      <c r="X63" s="17">
        <f t="shared" si="74"/>
        <v>2010</v>
      </c>
      <c r="Y63" s="17" t="str">
        <f t="shared" si="75"/>
        <v>m</v>
      </c>
      <c r="Z63" s="17">
        <f t="shared" si="76"/>
        <v>110</v>
      </c>
      <c r="AA63" s="173">
        <f t="shared" si="77"/>
        <v>0.82699999999999996</v>
      </c>
      <c r="AB63" s="17">
        <f t="shared" si="78"/>
        <v>2008</v>
      </c>
      <c r="AC63" s="17" t="str">
        <f t="shared" si="79"/>
        <v>m</v>
      </c>
      <c r="AD63" s="17">
        <f t="shared" si="80"/>
        <v>98</v>
      </c>
      <c r="AE63" s="170">
        <f t="shared" si="81"/>
        <v>1715</v>
      </c>
      <c r="AF63" s="17">
        <f t="shared" si="82"/>
        <v>2011</v>
      </c>
      <c r="AG63" s="17" t="str">
        <f t="shared" si="83"/>
        <v>m</v>
      </c>
      <c r="AH63" s="131"/>
      <c r="AI63" s="131"/>
      <c r="AJ63" s="131"/>
      <c r="AK63" s="131"/>
      <c r="AL63" s="17">
        <f t="shared" si="84"/>
        <v>68</v>
      </c>
      <c r="AM63" s="17">
        <f t="shared" si="85"/>
        <v>30</v>
      </c>
      <c r="AN63" s="17">
        <f t="shared" si="86"/>
        <v>2010</v>
      </c>
      <c r="AO63" s="17" t="str">
        <f t="shared" si="87"/>
        <v>i</v>
      </c>
      <c r="AP63" s="17">
        <f t="shared" si="88"/>
        <v>77</v>
      </c>
      <c r="AQ63" s="172">
        <f t="shared" si="89"/>
        <v>10.4</v>
      </c>
      <c r="AR63" s="17">
        <f t="shared" si="90"/>
        <v>2008</v>
      </c>
      <c r="AS63" s="17" t="str">
        <f t="shared" si="91"/>
        <v>i</v>
      </c>
      <c r="AT63" s="17">
        <f t="shared" si="92"/>
        <v>74</v>
      </c>
      <c r="AU63" s="141">
        <f t="shared" si="93"/>
        <v>2931</v>
      </c>
      <c r="AV63" s="17">
        <f t="shared" si="94"/>
        <v>2010</v>
      </c>
      <c r="AW63" s="17" t="str">
        <f t="shared" si="95"/>
        <v>m</v>
      </c>
      <c r="AX63" s="17">
        <f t="shared" si="96"/>
        <v>25</v>
      </c>
      <c r="AY63" s="170">
        <f t="shared" si="97"/>
        <v>165</v>
      </c>
      <c r="AZ63" s="17">
        <f t="shared" si="98"/>
        <v>2013</v>
      </c>
      <c r="BA63" s="17" t="str">
        <f t="shared" si="99"/>
        <v>m</v>
      </c>
      <c r="BB63" s="17">
        <f t="shared" si="100"/>
        <v>21</v>
      </c>
      <c r="BC63" s="170">
        <f t="shared" si="101"/>
        <v>43</v>
      </c>
      <c r="BD63" s="17">
        <f t="shared" si="102"/>
        <v>2012</v>
      </c>
      <c r="BE63" s="17" t="str">
        <f t="shared" si="103"/>
        <v>m</v>
      </c>
      <c r="BF63" s="131"/>
      <c r="BG63" s="131"/>
      <c r="BH63" s="131"/>
      <c r="BI63" s="131"/>
      <c r="BJ63" s="17">
        <f t="shared" si="104"/>
        <v>1</v>
      </c>
      <c r="BK63" s="172">
        <f t="shared" si="105"/>
        <v>7</v>
      </c>
      <c r="BL63" s="17">
        <f t="shared" si="106"/>
        <v>2013</v>
      </c>
      <c r="BM63" s="17" t="str">
        <f t="shared" si="107"/>
        <v>m</v>
      </c>
      <c r="BN63" s="17">
        <f t="shared" si="108"/>
        <v>4</v>
      </c>
      <c r="BO63" s="172">
        <f t="shared" si="109"/>
        <v>78.53</v>
      </c>
      <c r="BP63" s="17">
        <f t="shared" si="110"/>
        <v>2013</v>
      </c>
      <c r="BQ63" s="17" t="str">
        <f t="shared" si="111"/>
        <v>m</v>
      </c>
      <c r="BR63" s="131"/>
      <c r="BS63" s="131"/>
      <c r="BT63" s="131"/>
      <c r="BU63" s="131"/>
      <c r="BV63" s="138"/>
      <c r="BW63" s="138"/>
      <c r="BX63" s="138"/>
      <c r="BY63" s="138"/>
      <c r="BZ63" s="17">
        <f t="shared" si="112"/>
        <v>102</v>
      </c>
      <c r="CA63" s="170">
        <f t="shared" si="113"/>
        <v>101</v>
      </c>
      <c r="CB63" s="17">
        <f t="shared" si="114"/>
        <v>2013</v>
      </c>
      <c r="CC63" s="17" t="str">
        <f t="shared" si="115"/>
        <v>m</v>
      </c>
      <c r="CD63" s="131"/>
      <c r="CE63" s="131"/>
      <c r="CF63" s="131"/>
      <c r="CG63" s="131"/>
      <c r="CH63" s="17">
        <f t="shared" si="116"/>
        <v>4</v>
      </c>
      <c r="CI63" s="171">
        <f t="shared" si="117"/>
        <v>-1.59</v>
      </c>
      <c r="CJ63" s="17">
        <f t="shared" si="118"/>
        <v>2013</v>
      </c>
      <c r="CK63" s="17" t="str">
        <f t="shared" si="119"/>
        <v>m</v>
      </c>
      <c r="CL63" s="17">
        <f t="shared" si="120"/>
        <v>156</v>
      </c>
      <c r="CM63" s="170">
        <f t="shared" si="121"/>
        <v>40</v>
      </c>
      <c r="CN63" s="17">
        <f t="shared" si="122"/>
        <v>2013</v>
      </c>
      <c r="CO63" s="17" t="str">
        <f t="shared" si="123"/>
        <v>m</v>
      </c>
    </row>
    <row r="64" spans="1:93" ht="16">
      <c r="A64" s="45" t="s">
        <v>621</v>
      </c>
      <c r="B64" s="45" t="s">
        <v>620</v>
      </c>
      <c r="C64" s="117" t="s">
        <v>122</v>
      </c>
      <c r="D64" s="82">
        <f t="shared" si="62"/>
        <v>61.2</v>
      </c>
      <c r="E64" s="83">
        <f t="shared" si="63"/>
        <v>58</v>
      </c>
      <c r="F64" s="131"/>
      <c r="G64" s="131"/>
      <c r="H64" s="131"/>
      <c r="I64" s="131"/>
      <c r="J64" s="17">
        <f t="shared" si="64"/>
        <v>104</v>
      </c>
      <c r="K64" s="17">
        <f t="shared" si="65"/>
        <v>72</v>
      </c>
      <c r="L64" s="17">
        <f t="shared" si="66"/>
        <v>2007</v>
      </c>
      <c r="M64" s="17" t="str">
        <f t="shared" si="67"/>
        <v>m</v>
      </c>
      <c r="N64" s="17">
        <f t="shared" si="68"/>
        <v>39</v>
      </c>
      <c r="O64" s="17">
        <f t="shared" si="69"/>
        <v>5</v>
      </c>
      <c r="P64" s="17">
        <f t="shared" si="70"/>
        <v>2010</v>
      </c>
      <c r="Q64" s="17" t="str">
        <f t="shared" si="71"/>
        <v>m</v>
      </c>
      <c r="R64" s="131"/>
      <c r="S64" s="131"/>
      <c r="T64" s="131"/>
      <c r="U64" s="131"/>
      <c r="V64" s="17">
        <f t="shared" si="72"/>
        <v>88</v>
      </c>
      <c r="W64" s="17">
        <f t="shared" si="73"/>
        <v>86</v>
      </c>
      <c r="X64" s="17">
        <f t="shared" si="74"/>
        <v>2010</v>
      </c>
      <c r="Y64" s="17" t="str">
        <f t="shared" si="75"/>
        <v>m</v>
      </c>
      <c r="Z64" s="17">
        <f t="shared" si="76"/>
        <v>117</v>
      </c>
      <c r="AA64" s="173">
        <f t="shared" si="77"/>
        <v>0.84</v>
      </c>
      <c r="AB64" s="17">
        <f t="shared" si="78"/>
        <v>2008</v>
      </c>
      <c r="AC64" s="17" t="str">
        <f t="shared" si="79"/>
        <v>m</v>
      </c>
      <c r="AD64" s="17">
        <f t="shared" si="80"/>
        <v>72</v>
      </c>
      <c r="AE64" s="170">
        <f t="shared" si="81"/>
        <v>1073</v>
      </c>
      <c r="AF64" s="17">
        <f t="shared" si="82"/>
        <v>2011</v>
      </c>
      <c r="AG64" s="17" t="str">
        <f t="shared" si="83"/>
        <v>m</v>
      </c>
      <c r="AH64" s="131"/>
      <c r="AI64" s="131"/>
      <c r="AJ64" s="131"/>
      <c r="AK64" s="131"/>
      <c r="AL64" s="17">
        <f t="shared" si="84"/>
        <v>104</v>
      </c>
      <c r="AM64" s="17">
        <f t="shared" si="85"/>
        <v>21</v>
      </c>
      <c r="AN64" s="17">
        <f t="shared" si="86"/>
        <v>2010</v>
      </c>
      <c r="AO64" s="17" t="str">
        <f t="shared" si="87"/>
        <v>m</v>
      </c>
      <c r="AP64" s="17">
        <f t="shared" si="88"/>
        <v>38</v>
      </c>
      <c r="AQ64" s="172">
        <f t="shared" si="89"/>
        <v>10.5</v>
      </c>
      <c r="AR64" s="17">
        <f t="shared" si="90"/>
        <v>2008</v>
      </c>
      <c r="AS64" s="17" t="str">
        <f t="shared" si="91"/>
        <v>i</v>
      </c>
      <c r="AT64" s="17">
        <f t="shared" si="92"/>
        <v>45</v>
      </c>
      <c r="AU64" s="141">
        <f t="shared" si="93"/>
        <v>1183</v>
      </c>
      <c r="AV64" s="17">
        <f t="shared" si="94"/>
        <v>2010</v>
      </c>
      <c r="AW64" s="17" t="str">
        <f t="shared" si="95"/>
        <v>m</v>
      </c>
      <c r="AX64" s="17">
        <f t="shared" si="96"/>
        <v>93</v>
      </c>
      <c r="AY64" s="170">
        <f t="shared" si="97"/>
        <v>99</v>
      </c>
      <c r="AZ64" s="17">
        <f t="shared" si="98"/>
        <v>2013</v>
      </c>
      <c r="BA64" s="17" t="str">
        <f t="shared" si="99"/>
        <v>m</v>
      </c>
      <c r="BB64" s="17">
        <f t="shared" si="100"/>
        <v>88</v>
      </c>
      <c r="BC64" s="170">
        <f t="shared" si="101"/>
        <v>51</v>
      </c>
      <c r="BD64" s="17">
        <f t="shared" si="102"/>
        <v>2012</v>
      </c>
      <c r="BE64" s="17" t="str">
        <f t="shared" si="103"/>
        <v>m</v>
      </c>
      <c r="BF64" s="131"/>
      <c r="BG64" s="131"/>
      <c r="BH64" s="131"/>
      <c r="BI64" s="131"/>
      <c r="BJ64" s="17">
        <f t="shared" si="104"/>
        <v>15</v>
      </c>
      <c r="BK64" s="172">
        <f t="shared" si="105"/>
        <v>6</v>
      </c>
      <c r="BL64" s="17">
        <f t="shared" si="106"/>
        <v>2013</v>
      </c>
      <c r="BM64" s="17" t="str">
        <f t="shared" si="107"/>
        <v>m</v>
      </c>
      <c r="BN64" s="17">
        <f t="shared" si="108"/>
        <v>8</v>
      </c>
      <c r="BO64" s="172">
        <f t="shared" si="109"/>
        <v>71.78</v>
      </c>
      <c r="BP64" s="17">
        <f t="shared" si="110"/>
        <v>2013</v>
      </c>
      <c r="BQ64" s="17" t="str">
        <f t="shared" si="111"/>
        <v>m</v>
      </c>
      <c r="BR64" s="131"/>
      <c r="BS64" s="131"/>
      <c r="BT64" s="131"/>
      <c r="BU64" s="131"/>
      <c r="BV64" s="138"/>
      <c r="BW64" s="138"/>
      <c r="BX64" s="138"/>
      <c r="BY64" s="138"/>
      <c r="BZ64" s="17">
        <f t="shared" si="112"/>
        <v>136</v>
      </c>
      <c r="CA64" s="170">
        <f t="shared" si="113"/>
        <v>67</v>
      </c>
      <c r="CB64" s="17">
        <f t="shared" si="114"/>
        <v>2013</v>
      </c>
      <c r="CC64" s="17" t="str">
        <f t="shared" si="115"/>
        <v>m</v>
      </c>
      <c r="CD64" s="131"/>
      <c r="CE64" s="131"/>
      <c r="CF64" s="131"/>
      <c r="CG64" s="131"/>
      <c r="CH64" s="17">
        <f t="shared" si="116"/>
        <v>69</v>
      </c>
      <c r="CI64" s="171">
        <f t="shared" si="117"/>
        <v>-0.53</v>
      </c>
      <c r="CJ64" s="17">
        <f t="shared" si="118"/>
        <v>2013</v>
      </c>
      <c r="CK64" s="17" t="str">
        <f t="shared" si="119"/>
        <v>m</v>
      </c>
      <c r="CL64" s="17">
        <f t="shared" si="120"/>
        <v>19</v>
      </c>
      <c r="CM64" s="170">
        <f t="shared" si="121"/>
        <v>20</v>
      </c>
      <c r="CN64" s="17">
        <f t="shared" si="122"/>
        <v>2013</v>
      </c>
      <c r="CO64" s="17" t="str">
        <f t="shared" si="123"/>
        <v>m</v>
      </c>
    </row>
    <row r="65" spans="1:93" ht="16">
      <c r="A65" s="45" t="s">
        <v>413</v>
      </c>
      <c r="B65" s="45" t="s">
        <v>412</v>
      </c>
      <c r="C65" s="117" t="s">
        <v>72</v>
      </c>
      <c r="D65" s="82">
        <f t="shared" si="62"/>
        <v>62.06666666666667</v>
      </c>
      <c r="E65" s="83">
        <f t="shared" si="63"/>
        <v>59</v>
      </c>
      <c r="F65" s="131"/>
      <c r="G65" s="131"/>
      <c r="H65" s="131"/>
      <c r="I65" s="131"/>
      <c r="J65" s="17">
        <f t="shared" si="64"/>
        <v>65</v>
      </c>
      <c r="K65" s="17">
        <f t="shared" si="65"/>
        <v>65</v>
      </c>
      <c r="L65" s="17">
        <f t="shared" si="66"/>
        <v>2007</v>
      </c>
      <c r="M65" s="17" t="str">
        <f t="shared" si="67"/>
        <v>m</v>
      </c>
      <c r="N65" s="17">
        <f t="shared" si="68"/>
        <v>84</v>
      </c>
      <c r="O65" s="17">
        <f t="shared" si="69"/>
        <v>8</v>
      </c>
      <c r="P65" s="17">
        <f t="shared" si="70"/>
        <v>2010</v>
      </c>
      <c r="Q65" s="17" t="str">
        <f t="shared" si="71"/>
        <v>m</v>
      </c>
      <c r="R65" s="131"/>
      <c r="S65" s="131"/>
      <c r="T65" s="131"/>
      <c r="U65" s="131"/>
      <c r="V65" s="17">
        <f t="shared" si="72"/>
        <v>53</v>
      </c>
      <c r="W65" s="17">
        <f t="shared" si="73"/>
        <v>68</v>
      </c>
      <c r="X65" s="17">
        <f t="shared" si="74"/>
        <v>2010</v>
      </c>
      <c r="Y65" s="17" t="str">
        <f t="shared" si="75"/>
        <v>i</v>
      </c>
      <c r="Z65" s="17">
        <f t="shared" si="76"/>
        <v>19</v>
      </c>
      <c r="AA65" s="173">
        <f t="shared" si="77"/>
        <v>0.65</v>
      </c>
      <c r="AB65" s="17">
        <f t="shared" si="78"/>
        <v>2008</v>
      </c>
      <c r="AC65" s="17" t="str">
        <f t="shared" si="79"/>
        <v>m</v>
      </c>
      <c r="AD65" s="17">
        <f t="shared" si="80"/>
        <v>53</v>
      </c>
      <c r="AE65" s="170">
        <f t="shared" si="81"/>
        <v>558</v>
      </c>
      <c r="AF65" s="17">
        <f t="shared" si="82"/>
        <v>2011</v>
      </c>
      <c r="AG65" s="17" t="str">
        <f t="shared" si="83"/>
        <v>i</v>
      </c>
      <c r="AH65" s="131"/>
      <c r="AI65" s="131"/>
      <c r="AJ65" s="131"/>
      <c r="AK65" s="131"/>
      <c r="AL65" s="17">
        <f t="shared" si="84"/>
        <v>50</v>
      </c>
      <c r="AM65" s="17">
        <f t="shared" si="85"/>
        <v>37</v>
      </c>
      <c r="AN65" s="17">
        <f t="shared" si="86"/>
        <v>2010</v>
      </c>
      <c r="AO65" s="17" t="str">
        <f t="shared" si="87"/>
        <v>i</v>
      </c>
      <c r="AP65" s="17">
        <f t="shared" si="88"/>
        <v>38</v>
      </c>
      <c r="AQ65" s="172">
        <f t="shared" si="89"/>
        <v>10.5</v>
      </c>
      <c r="AR65" s="17">
        <f t="shared" si="90"/>
        <v>2008</v>
      </c>
      <c r="AS65" s="17" t="str">
        <f t="shared" si="91"/>
        <v>i</v>
      </c>
      <c r="AT65" s="17">
        <f t="shared" si="92"/>
        <v>57</v>
      </c>
      <c r="AU65" s="141">
        <f t="shared" si="93"/>
        <v>1468</v>
      </c>
      <c r="AV65" s="17">
        <f t="shared" si="94"/>
        <v>2010</v>
      </c>
      <c r="AW65" s="17" t="str">
        <f t="shared" si="95"/>
        <v>m</v>
      </c>
      <c r="AX65" s="17">
        <f t="shared" si="96"/>
        <v>69</v>
      </c>
      <c r="AY65" s="170">
        <f t="shared" si="97"/>
        <v>122</v>
      </c>
      <c r="AZ65" s="17">
        <f t="shared" si="98"/>
        <v>2013</v>
      </c>
      <c r="BA65" s="17" t="str">
        <f t="shared" si="99"/>
        <v>m</v>
      </c>
      <c r="BB65" s="17">
        <f t="shared" si="100"/>
        <v>68</v>
      </c>
      <c r="BC65" s="170">
        <f t="shared" si="101"/>
        <v>48</v>
      </c>
      <c r="BD65" s="17">
        <f t="shared" si="102"/>
        <v>2012</v>
      </c>
      <c r="BE65" s="17" t="str">
        <f t="shared" si="103"/>
        <v>i</v>
      </c>
      <c r="BF65" s="131"/>
      <c r="BG65" s="131"/>
      <c r="BH65" s="131"/>
      <c r="BI65" s="131"/>
      <c r="BJ65" s="17">
        <f t="shared" si="104"/>
        <v>156</v>
      </c>
      <c r="BK65" s="172">
        <f t="shared" si="105"/>
        <v>1</v>
      </c>
      <c r="BL65" s="17">
        <f t="shared" si="106"/>
        <v>2013</v>
      </c>
      <c r="BM65" s="17" t="str">
        <f t="shared" si="107"/>
        <v>m</v>
      </c>
      <c r="BN65" s="17">
        <f t="shared" si="108"/>
        <v>68</v>
      </c>
      <c r="BO65" s="172">
        <f t="shared" si="109"/>
        <v>33.270000000000003</v>
      </c>
      <c r="BP65" s="17">
        <f t="shared" si="110"/>
        <v>2013</v>
      </c>
      <c r="BQ65" s="17" t="str">
        <f t="shared" si="111"/>
        <v>i</v>
      </c>
      <c r="BR65" s="131"/>
      <c r="BS65" s="131"/>
      <c r="BT65" s="131"/>
      <c r="BU65" s="131"/>
      <c r="BV65" s="138"/>
      <c r="BW65" s="138"/>
      <c r="BX65" s="138"/>
      <c r="BY65" s="138"/>
      <c r="BZ65" s="17">
        <f t="shared" si="112"/>
        <v>1</v>
      </c>
      <c r="CA65" s="170">
        <f t="shared" si="113"/>
        <v>226</v>
      </c>
      <c r="CB65" s="17">
        <f t="shared" si="114"/>
        <v>2013</v>
      </c>
      <c r="CC65" s="17" t="str">
        <f t="shared" si="115"/>
        <v>m</v>
      </c>
      <c r="CD65" s="131"/>
      <c r="CE65" s="131"/>
      <c r="CF65" s="131"/>
      <c r="CG65" s="131"/>
      <c r="CH65" s="17">
        <f t="shared" si="116"/>
        <v>113</v>
      </c>
      <c r="CI65" s="171">
        <f t="shared" si="117"/>
        <v>0</v>
      </c>
      <c r="CJ65" s="17">
        <f t="shared" si="118"/>
        <v>2013</v>
      </c>
      <c r="CK65" s="17" t="str">
        <f t="shared" si="119"/>
        <v>m</v>
      </c>
      <c r="CL65" s="17">
        <f t="shared" si="120"/>
        <v>56</v>
      </c>
      <c r="CM65" s="170">
        <f t="shared" si="121"/>
        <v>28</v>
      </c>
      <c r="CN65" s="17">
        <f t="shared" si="122"/>
        <v>2013</v>
      </c>
      <c r="CO65" s="17" t="str">
        <f t="shared" si="123"/>
        <v>i</v>
      </c>
    </row>
    <row r="66" spans="1:93" ht="16">
      <c r="A66" s="45" t="s">
        <v>227</v>
      </c>
      <c r="B66" s="45" t="s">
        <v>226</v>
      </c>
      <c r="C66" s="117" t="s">
        <v>102</v>
      </c>
      <c r="D66" s="82">
        <f t="shared" si="62"/>
        <v>62.733333333333334</v>
      </c>
      <c r="E66" s="83">
        <f t="shared" si="63"/>
        <v>60</v>
      </c>
      <c r="F66" s="131"/>
      <c r="G66" s="131"/>
      <c r="H66" s="131"/>
      <c r="I66" s="131"/>
      <c r="J66" s="17">
        <f t="shared" si="64"/>
        <v>96</v>
      </c>
      <c r="K66" s="17">
        <f t="shared" si="65"/>
        <v>71</v>
      </c>
      <c r="L66" s="17">
        <f t="shared" si="66"/>
        <v>2007</v>
      </c>
      <c r="M66" s="17" t="str">
        <f t="shared" si="67"/>
        <v>m</v>
      </c>
      <c r="N66" s="17">
        <f t="shared" si="68"/>
        <v>84</v>
      </c>
      <c r="O66" s="17">
        <f t="shared" si="69"/>
        <v>8</v>
      </c>
      <c r="P66" s="17">
        <f t="shared" si="70"/>
        <v>2010</v>
      </c>
      <c r="Q66" s="17" t="str">
        <f t="shared" si="71"/>
        <v>m</v>
      </c>
      <c r="R66" s="131"/>
      <c r="S66" s="131"/>
      <c r="T66" s="131"/>
      <c r="U66" s="131"/>
      <c r="V66" s="17">
        <f t="shared" si="72"/>
        <v>95</v>
      </c>
      <c r="W66" s="17">
        <f t="shared" si="73"/>
        <v>89</v>
      </c>
      <c r="X66" s="17">
        <f t="shared" si="74"/>
        <v>2010</v>
      </c>
      <c r="Y66" s="17" t="str">
        <f t="shared" si="75"/>
        <v>m</v>
      </c>
      <c r="Z66" s="17">
        <f t="shared" si="76"/>
        <v>148</v>
      </c>
      <c r="AA66" s="173">
        <f t="shared" si="77"/>
        <v>0.876</v>
      </c>
      <c r="AB66" s="17">
        <f t="shared" si="78"/>
        <v>2008</v>
      </c>
      <c r="AC66" s="17" t="str">
        <f t="shared" si="79"/>
        <v>m</v>
      </c>
      <c r="AD66" s="17">
        <f t="shared" si="80"/>
        <v>73</v>
      </c>
      <c r="AE66" s="170">
        <f t="shared" si="81"/>
        <v>1091</v>
      </c>
      <c r="AF66" s="17">
        <f t="shared" si="82"/>
        <v>2011</v>
      </c>
      <c r="AG66" s="17" t="str">
        <f t="shared" si="83"/>
        <v>m</v>
      </c>
      <c r="AH66" s="131"/>
      <c r="AI66" s="131"/>
      <c r="AJ66" s="131"/>
      <c r="AK66" s="131"/>
      <c r="AL66" s="17">
        <f t="shared" si="84"/>
        <v>86</v>
      </c>
      <c r="AM66" s="17">
        <f t="shared" si="85"/>
        <v>25</v>
      </c>
      <c r="AN66" s="17">
        <f t="shared" si="86"/>
        <v>2010</v>
      </c>
      <c r="AO66" s="17" t="str">
        <f t="shared" si="87"/>
        <v>i</v>
      </c>
      <c r="AP66" s="17">
        <f t="shared" si="88"/>
        <v>12</v>
      </c>
      <c r="AQ66" s="172">
        <f t="shared" si="89"/>
        <v>11.8</v>
      </c>
      <c r="AR66" s="17">
        <f t="shared" si="90"/>
        <v>2007</v>
      </c>
      <c r="AS66" s="17" t="str">
        <f t="shared" si="91"/>
        <v>m</v>
      </c>
      <c r="AT66" s="17">
        <f t="shared" si="92"/>
        <v>95</v>
      </c>
      <c r="AU66" s="141">
        <f t="shared" si="93"/>
        <v>4473</v>
      </c>
      <c r="AV66" s="17">
        <f t="shared" si="94"/>
        <v>2010</v>
      </c>
      <c r="AW66" s="17" t="str">
        <f t="shared" si="95"/>
        <v>m</v>
      </c>
      <c r="AX66" s="17">
        <f t="shared" si="96"/>
        <v>37</v>
      </c>
      <c r="AY66" s="170">
        <f t="shared" si="97"/>
        <v>153</v>
      </c>
      <c r="AZ66" s="17">
        <f t="shared" si="98"/>
        <v>2013</v>
      </c>
      <c r="BA66" s="17" t="str">
        <f t="shared" si="99"/>
        <v>m</v>
      </c>
      <c r="BB66" s="17">
        <f t="shared" si="100"/>
        <v>74</v>
      </c>
      <c r="BC66" s="170">
        <f t="shared" si="101"/>
        <v>49</v>
      </c>
      <c r="BD66" s="17">
        <f t="shared" si="102"/>
        <v>2012</v>
      </c>
      <c r="BE66" s="17" t="str">
        <f t="shared" si="103"/>
        <v>m</v>
      </c>
      <c r="BF66" s="131"/>
      <c r="BG66" s="131"/>
      <c r="BH66" s="131"/>
      <c r="BI66" s="131"/>
      <c r="BJ66" s="17">
        <f t="shared" si="104"/>
        <v>31</v>
      </c>
      <c r="BK66" s="172">
        <f t="shared" si="105"/>
        <v>5.5</v>
      </c>
      <c r="BL66" s="17">
        <f t="shared" si="106"/>
        <v>2013</v>
      </c>
      <c r="BM66" s="17" t="str">
        <f t="shared" si="107"/>
        <v>m</v>
      </c>
      <c r="BN66" s="17">
        <f t="shared" si="108"/>
        <v>55</v>
      </c>
      <c r="BO66" s="172">
        <f t="shared" si="109"/>
        <v>36.54</v>
      </c>
      <c r="BP66" s="17">
        <f t="shared" si="110"/>
        <v>2013</v>
      </c>
      <c r="BQ66" s="17" t="str">
        <f t="shared" si="111"/>
        <v>m</v>
      </c>
      <c r="BR66" s="131"/>
      <c r="BS66" s="131"/>
      <c r="BT66" s="131"/>
      <c r="BU66" s="131"/>
      <c r="BV66" s="138"/>
      <c r="BW66" s="138"/>
      <c r="BX66" s="138"/>
      <c r="BY66" s="138"/>
      <c r="BZ66" s="17">
        <f t="shared" si="112"/>
        <v>146</v>
      </c>
      <c r="CA66" s="170">
        <f t="shared" si="113"/>
        <v>57</v>
      </c>
      <c r="CB66" s="17">
        <f t="shared" si="114"/>
        <v>2013</v>
      </c>
      <c r="CC66" s="17" t="str">
        <f t="shared" si="115"/>
        <v>m</v>
      </c>
      <c r="CD66" s="131"/>
      <c r="CE66" s="131"/>
      <c r="CF66" s="131"/>
      <c r="CG66" s="131"/>
      <c r="CH66" s="17">
        <f t="shared" si="116"/>
        <v>35</v>
      </c>
      <c r="CI66" s="171">
        <f t="shared" si="117"/>
        <v>-0.91</v>
      </c>
      <c r="CJ66" s="17">
        <f t="shared" si="118"/>
        <v>2013</v>
      </c>
      <c r="CK66" s="17" t="str">
        <f t="shared" si="119"/>
        <v>m</v>
      </c>
      <c r="CL66" s="17">
        <f t="shared" si="120"/>
        <v>22</v>
      </c>
      <c r="CM66" s="170">
        <f t="shared" si="121"/>
        <v>21</v>
      </c>
      <c r="CN66" s="17">
        <f t="shared" si="122"/>
        <v>2013</v>
      </c>
      <c r="CO66" s="17" t="str">
        <f t="shared" si="123"/>
        <v>m</v>
      </c>
    </row>
    <row r="67" spans="1:93" ht="16">
      <c r="A67" s="45" t="s">
        <v>341</v>
      </c>
      <c r="B67" s="45" t="s">
        <v>340</v>
      </c>
      <c r="C67" s="117" t="s">
        <v>29</v>
      </c>
      <c r="D67" s="82">
        <f t="shared" si="62"/>
        <v>63.266666666666666</v>
      </c>
      <c r="E67" s="83">
        <f t="shared" si="63"/>
        <v>61</v>
      </c>
      <c r="F67" s="131"/>
      <c r="G67" s="131"/>
      <c r="H67" s="131"/>
      <c r="I67" s="131"/>
      <c r="J67" s="17">
        <f t="shared" si="64"/>
        <v>23</v>
      </c>
      <c r="K67" s="17">
        <f t="shared" si="65"/>
        <v>53</v>
      </c>
      <c r="L67" s="17">
        <f t="shared" si="66"/>
        <v>2007</v>
      </c>
      <c r="M67" s="17" t="str">
        <f t="shared" si="67"/>
        <v>m</v>
      </c>
      <c r="N67" s="17">
        <f t="shared" si="68"/>
        <v>39</v>
      </c>
      <c r="O67" s="17">
        <f t="shared" si="69"/>
        <v>5</v>
      </c>
      <c r="P67" s="17">
        <f t="shared" si="70"/>
        <v>2010</v>
      </c>
      <c r="Q67" s="17" t="str">
        <f t="shared" si="71"/>
        <v>m</v>
      </c>
      <c r="R67" s="131"/>
      <c r="S67" s="131"/>
      <c r="T67" s="131"/>
      <c r="U67" s="131"/>
      <c r="V67" s="17">
        <f t="shared" si="72"/>
        <v>126</v>
      </c>
      <c r="W67" s="17">
        <f t="shared" si="73"/>
        <v>95</v>
      </c>
      <c r="X67" s="17">
        <f t="shared" si="74"/>
        <v>2010</v>
      </c>
      <c r="Y67" s="17" t="str">
        <f t="shared" si="75"/>
        <v>i</v>
      </c>
      <c r="Z67" s="17">
        <f t="shared" si="76"/>
        <v>33</v>
      </c>
      <c r="AA67" s="173">
        <f t="shared" si="77"/>
        <v>0.68400000000000005</v>
      </c>
      <c r="AB67" s="17">
        <f t="shared" si="78"/>
        <v>2008</v>
      </c>
      <c r="AC67" s="17" t="str">
        <f t="shared" si="79"/>
        <v>m</v>
      </c>
      <c r="AD67" s="17">
        <f t="shared" si="80"/>
        <v>143</v>
      </c>
      <c r="AE67" s="170">
        <f t="shared" si="81"/>
        <v>4684</v>
      </c>
      <c r="AF67" s="17">
        <f t="shared" si="82"/>
        <v>2011</v>
      </c>
      <c r="AG67" s="17" t="str">
        <f t="shared" si="83"/>
        <v>i</v>
      </c>
      <c r="AH67" s="131"/>
      <c r="AI67" s="131"/>
      <c r="AJ67" s="131"/>
      <c r="AK67" s="131"/>
      <c r="AL67" s="17">
        <f t="shared" si="84"/>
        <v>1</v>
      </c>
      <c r="AM67" s="17">
        <f t="shared" si="85"/>
        <v>77</v>
      </c>
      <c r="AN67" s="17">
        <f t="shared" si="86"/>
        <v>2006</v>
      </c>
      <c r="AO67" s="17" t="str">
        <f t="shared" si="87"/>
        <v>m</v>
      </c>
      <c r="AP67" s="17">
        <f t="shared" si="88"/>
        <v>129</v>
      </c>
      <c r="AQ67" s="172">
        <f t="shared" si="89"/>
        <v>9.4</v>
      </c>
      <c r="AR67" s="17">
        <f t="shared" si="90"/>
        <v>2008</v>
      </c>
      <c r="AS67" s="17" t="str">
        <f t="shared" si="91"/>
        <v>i</v>
      </c>
      <c r="AT67" s="17">
        <f t="shared" si="92"/>
        <v>151</v>
      </c>
      <c r="AU67" s="141">
        <f t="shared" si="93"/>
        <v>16852</v>
      </c>
      <c r="AV67" s="17">
        <f t="shared" si="94"/>
        <v>2010</v>
      </c>
      <c r="AW67" s="17" t="str">
        <f t="shared" si="95"/>
        <v>m</v>
      </c>
      <c r="AX67" s="17">
        <f t="shared" si="96"/>
        <v>24</v>
      </c>
      <c r="AY67" s="170">
        <f t="shared" si="97"/>
        <v>166</v>
      </c>
      <c r="AZ67" s="17">
        <f t="shared" si="98"/>
        <v>2013</v>
      </c>
      <c r="BA67" s="17" t="str">
        <f t="shared" si="99"/>
        <v>m</v>
      </c>
      <c r="BB67" s="17">
        <f t="shared" si="100"/>
        <v>138</v>
      </c>
      <c r="BC67" s="170">
        <f t="shared" si="101"/>
        <v>57</v>
      </c>
      <c r="BD67" s="17">
        <f t="shared" si="102"/>
        <v>2012</v>
      </c>
      <c r="BE67" s="17" t="str">
        <f t="shared" si="103"/>
        <v>i</v>
      </c>
      <c r="BF67" s="131"/>
      <c r="BG67" s="131"/>
      <c r="BH67" s="131"/>
      <c r="BI67" s="131"/>
      <c r="BJ67" s="17">
        <f t="shared" si="104"/>
        <v>1</v>
      </c>
      <c r="BK67" s="172">
        <f t="shared" si="105"/>
        <v>7</v>
      </c>
      <c r="BL67" s="17">
        <f t="shared" si="106"/>
        <v>2013</v>
      </c>
      <c r="BM67" s="17" t="str">
        <f t="shared" si="107"/>
        <v>m</v>
      </c>
      <c r="BN67" s="17">
        <f t="shared" si="108"/>
        <v>14</v>
      </c>
      <c r="BO67" s="172">
        <f t="shared" si="109"/>
        <v>67.2</v>
      </c>
      <c r="BP67" s="17">
        <f t="shared" si="110"/>
        <v>2013</v>
      </c>
      <c r="BQ67" s="17" t="str">
        <f t="shared" si="111"/>
        <v>m</v>
      </c>
      <c r="BR67" s="131"/>
      <c r="BS67" s="131"/>
      <c r="BT67" s="131"/>
      <c r="BU67" s="131"/>
      <c r="BV67" s="138"/>
      <c r="BW67" s="138"/>
      <c r="BX67" s="138"/>
      <c r="BY67" s="138"/>
      <c r="BZ67" s="17">
        <f t="shared" si="112"/>
        <v>17</v>
      </c>
      <c r="CA67" s="170">
        <f t="shared" si="113"/>
        <v>197</v>
      </c>
      <c r="CB67" s="17">
        <f t="shared" si="114"/>
        <v>2013</v>
      </c>
      <c r="CC67" s="17" t="str">
        <f t="shared" si="115"/>
        <v>m</v>
      </c>
      <c r="CD67" s="131"/>
      <c r="CE67" s="131"/>
      <c r="CF67" s="131"/>
      <c r="CG67" s="131"/>
      <c r="CH67" s="17">
        <f t="shared" si="116"/>
        <v>16</v>
      </c>
      <c r="CI67" s="171">
        <f t="shared" si="117"/>
        <v>-1.26</v>
      </c>
      <c r="CJ67" s="17">
        <f t="shared" si="118"/>
        <v>2013</v>
      </c>
      <c r="CK67" s="17" t="str">
        <f t="shared" si="119"/>
        <v>m</v>
      </c>
      <c r="CL67" s="17">
        <f t="shared" si="120"/>
        <v>127</v>
      </c>
      <c r="CM67" s="170">
        <f t="shared" si="121"/>
        <v>34</v>
      </c>
      <c r="CN67" s="17">
        <f t="shared" si="122"/>
        <v>2013</v>
      </c>
      <c r="CO67" s="17" t="str">
        <f t="shared" si="123"/>
        <v>i</v>
      </c>
    </row>
    <row r="68" spans="1:93" ht="16">
      <c r="A68" s="45" t="s">
        <v>485</v>
      </c>
      <c r="B68" s="45" t="s">
        <v>484</v>
      </c>
      <c r="C68" s="117" t="s">
        <v>132</v>
      </c>
      <c r="D68" s="82">
        <f t="shared" si="62"/>
        <v>63.533333333333331</v>
      </c>
      <c r="E68" s="83">
        <f t="shared" si="63"/>
        <v>62</v>
      </c>
      <c r="F68" s="131"/>
      <c r="G68" s="131"/>
      <c r="H68" s="131"/>
      <c r="I68" s="131"/>
      <c r="J68" s="17">
        <f t="shared" si="64"/>
        <v>117</v>
      </c>
      <c r="K68" s="17">
        <f t="shared" si="65"/>
        <v>73</v>
      </c>
      <c r="L68" s="17">
        <f t="shared" si="66"/>
        <v>2007</v>
      </c>
      <c r="M68" s="17" t="str">
        <f t="shared" si="67"/>
        <v>m</v>
      </c>
      <c r="N68" s="17">
        <f t="shared" si="68"/>
        <v>52</v>
      </c>
      <c r="O68" s="17">
        <f t="shared" si="69"/>
        <v>6</v>
      </c>
      <c r="P68" s="17">
        <f t="shared" si="70"/>
        <v>2010</v>
      </c>
      <c r="Q68" s="17" t="str">
        <f t="shared" si="71"/>
        <v>m</v>
      </c>
      <c r="R68" s="131"/>
      <c r="S68" s="131"/>
      <c r="T68" s="131"/>
      <c r="U68" s="131"/>
      <c r="V68" s="17">
        <f t="shared" si="72"/>
        <v>55</v>
      </c>
      <c r="W68" s="17">
        <f t="shared" si="73"/>
        <v>69</v>
      </c>
      <c r="X68" s="17">
        <f t="shared" si="74"/>
        <v>2010</v>
      </c>
      <c r="Y68" s="17" t="str">
        <f t="shared" si="75"/>
        <v>m</v>
      </c>
      <c r="Z68" s="17">
        <f t="shared" si="76"/>
        <v>28</v>
      </c>
      <c r="AA68" s="173">
        <f t="shared" si="77"/>
        <v>0.67400000000000004</v>
      </c>
      <c r="AB68" s="17">
        <f t="shared" si="78"/>
        <v>2008</v>
      </c>
      <c r="AC68" s="17" t="str">
        <f t="shared" si="79"/>
        <v>m</v>
      </c>
      <c r="AD68" s="17">
        <f t="shared" si="80"/>
        <v>50</v>
      </c>
      <c r="AE68" s="170">
        <f t="shared" si="81"/>
        <v>522</v>
      </c>
      <c r="AF68" s="17">
        <f t="shared" si="82"/>
        <v>2011</v>
      </c>
      <c r="AG68" s="17" t="str">
        <f t="shared" si="83"/>
        <v>m</v>
      </c>
      <c r="AH68" s="131"/>
      <c r="AI68" s="131"/>
      <c r="AJ68" s="131"/>
      <c r="AK68" s="131"/>
      <c r="AL68" s="17">
        <f t="shared" si="84"/>
        <v>40</v>
      </c>
      <c r="AM68" s="17">
        <f t="shared" si="85"/>
        <v>43</v>
      </c>
      <c r="AN68" s="17">
        <f t="shared" si="86"/>
        <v>2009</v>
      </c>
      <c r="AO68" s="17" t="str">
        <f t="shared" si="87"/>
        <v>m</v>
      </c>
      <c r="AP68" s="17">
        <f t="shared" si="88"/>
        <v>38</v>
      </c>
      <c r="AQ68" s="172">
        <f t="shared" si="89"/>
        <v>10.5</v>
      </c>
      <c r="AR68" s="17">
        <f t="shared" si="90"/>
        <v>2008</v>
      </c>
      <c r="AS68" s="17" t="str">
        <f t="shared" si="91"/>
        <v>i</v>
      </c>
      <c r="AT68" s="17">
        <f t="shared" si="92"/>
        <v>43</v>
      </c>
      <c r="AU68" s="141">
        <f t="shared" si="93"/>
        <v>1132</v>
      </c>
      <c r="AV68" s="17">
        <f t="shared" si="94"/>
        <v>2010</v>
      </c>
      <c r="AW68" s="17" t="str">
        <f t="shared" si="95"/>
        <v>m</v>
      </c>
      <c r="AX68" s="17">
        <f t="shared" si="96"/>
        <v>67</v>
      </c>
      <c r="AY68" s="170">
        <f t="shared" si="97"/>
        <v>124</v>
      </c>
      <c r="AZ68" s="17">
        <f t="shared" si="98"/>
        <v>2013</v>
      </c>
      <c r="BA68" s="17" t="str">
        <f t="shared" si="99"/>
        <v>m</v>
      </c>
      <c r="BB68" s="17">
        <f t="shared" si="100"/>
        <v>157</v>
      </c>
      <c r="BC68" s="170">
        <f t="shared" si="101"/>
        <v>59</v>
      </c>
      <c r="BD68" s="17">
        <f t="shared" si="102"/>
        <v>2012</v>
      </c>
      <c r="BE68" s="17" t="str">
        <f t="shared" si="103"/>
        <v>m</v>
      </c>
      <c r="BF68" s="131"/>
      <c r="BG68" s="131"/>
      <c r="BH68" s="131"/>
      <c r="BI68" s="131"/>
      <c r="BJ68" s="17">
        <f t="shared" si="104"/>
        <v>56</v>
      </c>
      <c r="BK68" s="172">
        <f t="shared" si="105"/>
        <v>4.5</v>
      </c>
      <c r="BL68" s="17">
        <f t="shared" si="106"/>
        <v>2013</v>
      </c>
      <c r="BM68" s="17" t="str">
        <f t="shared" si="107"/>
        <v>m</v>
      </c>
      <c r="BN68" s="17">
        <f t="shared" si="108"/>
        <v>107</v>
      </c>
      <c r="BO68" s="172">
        <f t="shared" si="109"/>
        <v>28.31</v>
      </c>
      <c r="BP68" s="17">
        <f t="shared" si="110"/>
        <v>2013</v>
      </c>
      <c r="BQ68" s="17" t="str">
        <f t="shared" si="111"/>
        <v>m</v>
      </c>
      <c r="BR68" s="131"/>
      <c r="BS68" s="131"/>
      <c r="BT68" s="131"/>
      <c r="BU68" s="131"/>
      <c r="BV68" s="138"/>
      <c r="BW68" s="138"/>
      <c r="BX68" s="138"/>
      <c r="BY68" s="138"/>
      <c r="BZ68" s="17">
        <f t="shared" si="112"/>
        <v>61</v>
      </c>
      <c r="CA68" s="170">
        <f t="shared" si="113"/>
        <v>144</v>
      </c>
      <c r="CB68" s="17">
        <f t="shared" si="114"/>
        <v>2013</v>
      </c>
      <c r="CC68" s="17" t="str">
        <f t="shared" si="115"/>
        <v>m</v>
      </c>
      <c r="CD68" s="131"/>
      <c r="CE68" s="131"/>
      <c r="CF68" s="131"/>
      <c r="CG68" s="131"/>
      <c r="CH68" s="17">
        <f t="shared" si="116"/>
        <v>62</v>
      </c>
      <c r="CI68" s="171">
        <f t="shared" si="117"/>
        <v>-0.6</v>
      </c>
      <c r="CJ68" s="17">
        <f t="shared" si="118"/>
        <v>2013</v>
      </c>
      <c r="CK68" s="17" t="str">
        <f t="shared" si="119"/>
        <v>m</v>
      </c>
      <c r="CL68" s="17">
        <f t="shared" si="120"/>
        <v>48</v>
      </c>
      <c r="CM68" s="170">
        <f t="shared" si="121"/>
        <v>27</v>
      </c>
      <c r="CN68" s="17">
        <f t="shared" si="122"/>
        <v>2013</v>
      </c>
      <c r="CO68" s="17" t="str">
        <f t="shared" si="123"/>
        <v>m</v>
      </c>
    </row>
    <row r="69" spans="1:93" ht="16">
      <c r="A69" s="45" t="s">
        <v>597</v>
      </c>
      <c r="B69" s="45" t="s">
        <v>596</v>
      </c>
      <c r="C69" s="117" t="s">
        <v>65</v>
      </c>
      <c r="D69" s="82">
        <f t="shared" si="62"/>
        <v>63.8</v>
      </c>
      <c r="E69" s="83">
        <f t="shared" si="63"/>
        <v>63</v>
      </c>
      <c r="F69" s="131"/>
      <c r="G69" s="131"/>
      <c r="H69" s="131"/>
      <c r="I69" s="131"/>
      <c r="J69" s="17">
        <f t="shared" si="64"/>
        <v>52</v>
      </c>
      <c r="K69" s="17">
        <f t="shared" si="65"/>
        <v>63</v>
      </c>
      <c r="L69" s="17">
        <f t="shared" si="66"/>
        <v>2007</v>
      </c>
      <c r="M69" s="17" t="str">
        <f t="shared" si="67"/>
        <v>m</v>
      </c>
      <c r="N69" s="17">
        <f t="shared" si="68"/>
        <v>130</v>
      </c>
      <c r="O69" s="17">
        <f t="shared" si="69"/>
        <v>10</v>
      </c>
      <c r="P69" s="17">
        <f t="shared" si="70"/>
        <v>2010</v>
      </c>
      <c r="Q69" s="17" t="str">
        <f t="shared" si="71"/>
        <v>m</v>
      </c>
      <c r="R69" s="131"/>
      <c r="S69" s="131"/>
      <c r="T69" s="131"/>
      <c r="U69" s="131"/>
      <c r="V69" s="17">
        <f t="shared" si="72"/>
        <v>72</v>
      </c>
      <c r="W69" s="17">
        <f t="shared" si="73"/>
        <v>80</v>
      </c>
      <c r="X69" s="17">
        <f t="shared" si="74"/>
        <v>2010</v>
      </c>
      <c r="Y69" s="17" t="str">
        <f t="shared" si="75"/>
        <v>i</v>
      </c>
      <c r="Z69" s="17">
        <f t="shared" si="76"/>
        <v>126</v>
      </c>
      <c r="AA69" s="173">
        <f t="shared" si="77"/>
        <v>0.85399999999999998</v>
      </c>
      <c r="AB69" s="17">
        <f t="shared" si="78"/>
        <v>2008</v>
      </c>
      <c r="AC69" s="17" t="str">
        <f t="shared" si="79"/>
        <v>m</v>
      </c>
      <c r="AD69" s="17">
        <f t="shared" si="80"/>
        <v>115</v>
      </c>
      <c r="AE69" s="170">
        <f t="shared" si="81"/>
        <v>2444</v>
      </c>
      <c r="AF69" s="17">
        <f t="shared" si="82"/>
        <v>2011</v>
      </c>
      <c r="AG69" s="17" t="str">
        <f t="shared" si="83"/>
        <v>m</v>
      </c>
      <c r="AH69" s="131"/>
      <c r="AI69" s="131"/>
      <c r="AJ69" s="131"/>
      <c r="AK69" s="131"/>
      <c r="AL69" s="17">
        <f t="shared" si="84"/>
        <v>86</v>
      </c>
      <c r="AM69" s="17">
        <f t="shared" si="85"/>
        <v>25</v>
      </c>
      <c r="AN69" s="17">
        <f t="shared" si="86"/>
        <v>2010</v>
      </c>
      <c r="AO69" s="17" t="str">
        <f t="shared" si="87"/>
        <v>i</v>
      </c>
      <c r="AP69" s="17">
        <f t="shared" si="88"/>
        <v>89</v>
      </c>
      <c r="AQ69" s="172">
        <f t="shared" si="89"/>
        <v>10.3</v>
      </c>
      <c r="AR69" s="17">
        <f t="shared" si="90"/>
        <v>2008</v>
      </c>
      <c r="AS69" s="17" t="str">
        <f t="shared" si="91"/>
        <v>i</v>
      </c>
      <c r="AT69" s="17">
        <f t="shared" si="92"/>
        <v>98</v>
      </c>
      <c r="AU69" s="141">
        <f t="shared" si="93"/>
        <v>4587</v>
      </c>
      <c r="AV69" s="17">
        <f t="shared" si="94"/>
        <v>2010</v>
      </c>
      <c r="AW69" s="17" t="str">
        <f t="shared" si="95"/>
        <v>m</v>
      </c>
      <c r="AX69" s="17">
        <f t="shared" si="96"/>
        <v>97</v>
      </c>
      <c r="AY69" s="170">
        <f t="shared" si="97"/>
        <v>95</v>
      </c>
      <c r="AZ69" s="17">
        <f t="shared" si="98"/>
        <v>2013</v>
      </c>
      <c r="BA69" s="17" t="str">
        <f t="shared" si="99"/>
        <v>i</v>
      </c>
      <c r="BB69" s="17">
        <f t="shared" si="100"/>
        <v>2</v>
      </c>
      <c r="BC69" s="170">
        <f t="shared" si="101"/>
        <v>32</v>
      </c>
      <c r="BD69" s="17">
        <f t="shared" si="102"/>
        <v>2012</v>
      </c>
      <c r="BE69" s="17" t="str">
        <f t="shared" si="103"/>
        <v>m</v>
      </c>
      <c r="BF69" s="131"/>
      <c r="BG69" s="131"/>
      <c r="BH69" s="131"/>
      <c r="BI69" s="131"/>
      <c r="BJ69" s="17">
        <f t="shared" si="104"/>
        <v>1</v>
      </c>
      <c r="BK69" s="172">
        <f t="shared" si="105"/>
        <v>7</v>
      </c>
      <c r="BL69" s="17">
        <f t="shared" si="106"/>
        <v>2013</v>
      </c>
      <c r="BM69" s="17" t="str">
        <f t="shared" si="107"/>
        <v>m</v>
      </c>
      <c r="BN69" s="17">
        <f t="shared" si="108"/>
        <v>3</v>
      </c>
      <c r="BO69" s="172">
        <f t="shared" si="109"/>
        <v>79.14</v>
      </c>
      <c r="BP69" s="17">
        <f t="shared" si="110"/>
        <v>2013</v>
      </c>
      <c r="BQ69" s="17" t="str">
        <f t="shared" si="111"/>
        <v>m</v>
      </c>
      <c r="BR69" s="131"/>
      <c r="BS69" s="131"/>
      <c r="BT69" s="131"/>
      <c r="BU69" s="131"/>
      <c r="BV69" s="138"/>
      <c r="BW69" s="138"/>
      <c r="BX69" s="138"/>
      <c r="BY69" s="138"/>
      <c r="BZ69" s="17">
        <f t="shared" si="112"/>
        <v>29</v>
      </c>
      <c r="CA69" s="170">
        <f t="shared" si="113"/>
        <v>183</v>
      </c>
      <c r="CB69" s="17">
        <f t="shared" si="114"/>
        <v>2013</v>
      </c>
      <c r="CC69" s="17" t="str">
        <f t="shared" si="115"/>
        <v>m</v>
      </c>
      <c r="CD69" s="131"/>
      <c r="CE69" s="131"/>
      <c r="CF69" s="131"/>
      <c r="CG69" s="131"/>
      <c r="CH69" s="17">
        <f t="shared" si="116"/>
        <v>14</v>
      </c>
      <c r="CI69" s="171">
        <f t="shared" si="117"/>
        <v>-1.33</v>
      </c>
      <c r="CJ69" s="17">
        <f t="shared" si="118"/>
        <v>2013</v>
      </c>
      <c r="CK69" s="17" t="str">
        <f t="shared" si="119"/>
        <v>m</v>
      </c>
      <c r="CL69" s="17">
        <f t="shared" si="120"/>
        <v>169</v>
      </c>
      <c r="CM69" s="170">
        <f t="shared" si="121"/>
        <v>42</v>
      </c>
      <c r="CN69" s="17">
        <f t="shared" si="122"/>
        <v>2013</v>
      </c>
      <c r="CO69" s="17" t="str">
        <f t="shared" si="123"/>
        <v>m</v>
      </c>
    </row>
    <row r="70" spans="1:93" ht="16">
      <c r="A70" s="45" t="s">
        <v>383</v>
      </c>
      <c r="B70" s="45" t="s">
        <v>382</v>
      </c>
      <c r="C70" s="117" t="s">
        <v>103</v>
      </c>
      <c r="D70" s="82">
        <f t="shared" si="62"/>
        <v>64.86666666666666</v>
      </c>
      <c r="E70" s="83">
        <f t="shared" si="63"/>
        <v>64</v>
      </c>
      <c r="F70" s="131"/>
      <c r="G70" s="131"/>
      <c r="H70" s="131"/>
      <c r="I70" s="131"/>
      <c r="J70" s="17">
        <f t="shared" si="64"/>
        <v>96</v>
      </c>
      <c r="K70" s="17">
        <f t="shared" si="65"/>
        <v>71</v>
      </c>
      <c r="L70" s="17">
        <f t="shared" si="66"/>
        <v>2007</v>
      </c>
      <c r="M70" s="17" t="str">
        <f t="shared" si="67"/>
        <v>m</v>
      </c>
      <c r="N70" s="17">
        <f t="shared" si="68"/>
        <v>67</v>
      </c>
      <c r="O70" s="17">
        <f t="shared" si="69"/>
        <v>7</v>
      </c>
      <c r="P70" s="17">
        <f t="shared" si="70"/>
        <v>2010</v>
      </c>
      <c r="Q70" s="17" t="str">
        <f t="shared" si="71"/>
        <v>m</v>
      </c>
      <c r="R70" s="131"/>
      <c r="S70" s="131"/>
      <c r="T70" s="131"/>
      <c r="U70" s="131"/>
      <c r="V70" s="17">
        <f t="shared" si="72"/>
        <v>78</v>
      </c>
      <c r="W70" s="17">
        <f t="shared" si="73"/>
        <v>82</v>
      </c>
      <c r="X70" s="17">
        <f t="shared" si="74"/>
        <v>2010</v>
      </c>
      <c r="Y70" s="17" t="str">
        <f t="shared" si="75"/>
        <v>m</v>
      </c>
      <c r="Z70" s="17">
        <f t="shared" si="76"/>
        <v>55</v>
      </c>
      <c r="AA70" s="173">
        <f t="shared" si="77"/>
        <v>0.755</v>
      </c>
      <c r="AB70" s="17">
        <f t="shared" si="78"/>
        <v>2008</v>
      </c>
      <c r="AC70" s="17" t="str">
        <f t="shared" si="79"/>
        <v>m</v>
      </c>
      <c r="AD70" s="17">
        <f t="shared" si="80"/>
        <v>60</v>
      </c>
      <c r="AE70" s="170">
        <f t="shared" si="81"/>
        <v>708</v>
      </c>
      <c r="AF70" s="17">
        <f t="shared" si="82"/>
        <v>2011</v>
      </c>
      <c r="AG70" s="17" t="str">
        <f t="shared" si="83"/>
        <v>m</v>
      </c>
      <c r="AH70" s="131"/>
      <c r="AI70" s="131"/>
      <c r="AJ70" s="131"/>
      <c r="AK70" s="131"/>
      <c r="AL70" s="17">
        <f t="shared" si="84"/>
        <v>9</v>
      </c>
      <c r="AM70" s="17">
        <f t="shared" si="85"/>
        <v>66</v>
      </c>
      <c r="AN70" s="17">
        <f t="shared" si="86"/>
        <v>2010</v>
      </c>
      <c r="AO70" s="17" t="str">
        <f t="shared" si="87"/>
        <v>m</v>
      </c>
      <c r="AP70" s="17">
        <f t="shared" si="88"/>
        <v>77</v>
      </c>
      <c r="AQ70" s="172">
        <f t="shared" si="89"/>
        <v>10.4</v>
      </c>
      <c r="AR70" s="17">
        <f t="shared" si="90"/>
        <v>2008</v>
      </c>
      <c r="AS70" s="17" t="str">
        <f t="shared" si="91"/>
        <v>i</v>
      </c>
      <c r="AT70" s="17">
        <f t="shared" si="92"/>
        <v>62</v>
      </c>
      <c r="AU70" s="141">
        <f t="shared" si="93"/>
        <v>2026</v>
      </c>
      <c r="AV70" s="17">
        <f t="shared" si="94"/>
        <v>2010</v>
      </c>
      <c r="AW70" s="17" t="str">
        <f t="shared" si="95"/>
        <v>m</v>
      </c>
      <c r="AX70" s="17">
        <f t="shared" si="96"/>
        <v>64</v>
      </c>
      <c r="AY70" s="170">
        <f t="shared" si="97"/>
        <v>127</v>
      </c>
      <c r="AZ70" s="17">
        <f t="shared" si="98"/>
        <v>2013</v>
      </c>
      <c r="BA70" s="17" t="str">
        <f t="shared" si="99"/>
        <v>m</v>
      </c>
      <c r="BB70" s="17">
        <f t="shared" si="100"/>
        <v>104</v>
      </c>
      <c r="BC70" s="170">
        <f t="shared" si="101"/>
        <v>53</v>
      </c>
      <c r="BD70" s="17">
        <f t="shared" si="102"/>
        <v>2012</v>
      </c>
      <c r="BE70" s="17" t="str">
        <f t="shared" si="103"/>
        <v>m</v>
      </c>
      <c r="BF70" s="131"/>
      <c r="BG70" s="131"/>
      <c r="BH70" s="131"/>
      <c r="BI70" s="131"/>
      <c r="BJ70" s="17">
        <f t="shared" si="104"/>
        <v>69</v>
      </c>
      <c r="BK70" s="172">
        <f t="shared" si="105"/>
        <v>4</v>
      </c>
      <c r="BL70" s="17">
        <f t="shared" si="106"/>
        <v>2013</v>
      </c>
      <c r="BM70" s="17" t="str">
        <f t="shared" si="107"/>
        <v>m</v>
      </c>
      <c r="BN70" s="17">
        <f t="shared" si="108"/>
        <v>53</v>
      </c>
      <c r="BO70" s="172">
        <f t="shared" si="109"/>
        <v>36.92</v>
      </c>
      <c r="BP70" s="17">
        <f t="shared" si="110"/>
        <v>2013</v>
      </c>
      <c r="BQ70" s="17" t="str">
        <f t="shared" si="111"/>
        <v>m</v>
      </c>
      <c r="BR70" s="131"/>
      <c r="BS70" s="131"/>
      <c r="BT70" s="131"/>
      <c r="BU70" s="131"/>
      <c r="BV70" s="138"/>
      <c r="BW70" s="138"/>
      <c r="BX70" s="138"/>
      <c r="BY70" s="138"/>
      <c r="BZ70" s="17">
        <f t="shared" si="112"/>
        <v>52</v>
      </c>
      <c r="CA70" s="170">
        <f t="shared" si="113"/>
        <v>154</v>
      </c>
      <c r="CB70" s="17">
        <f t="shared" si="114"/>
        <v>2013</v>
      </c>
      <c r="CC70" s="17" t="str">
        <f t="shared" si="115"/>
        <v>m</v>
      </c>
      <c r="CD70" s="131"/>
      <c r="CE70" s="131"/>
      <c r="CF70" s="131"/>
      <c r="CG70" s="131"/>
      <c r="CH70" s="17">
        <f t="shared" si="116"/>
        <v>55</v>
      </c>
      <c r="CI70" s="171">
        <f t="shared" si="117"/>
        <v>-0.66</v>
      </c>
      <c r="CJ70" s="17">
        <f t="shared" si="118"/>
        <v>2013</v>
      </c>
      <c r="CK70" s="17" t="str">
        <f t="shared" si="119"/>
        <v>m</v>
      </c>
      <c r="CL70" s="17">
        <f t="shared" si="120"/>
        <v>127</v>
      </c>
      <c r="CM70" s="170">
        <f t="shared" si="121"/>
        <v>34</v>
      </c>
      <c r="CN70" s="17">
        <f t="shared" si="122"/>
        <v>2013</v>
      </c>
      <c r="CO70" s="17" t="str">
        <f t="shared" si="123"/>
        <v>m</v>
      </c>
    </row>
    <row r="71" spans="1:93" ht="16">
      <c r="A71" s="45" t="s">
        <v>497</v>
      </c>
      <c r="B71" s="45" t="s">
        <v>496</v>
      </c>
      <c r="C71" s="117" t="s">
        <v>63</v>
      </c>
      <c r="D71" s="82">
        <f t="shared" ref="D71:D102" si="124">AVERAGE(J71,N71,V71,AD71,AL71,AP71,AT71,AX71,BB71,BJ71,BN71,BV71,BZ71,CH71,CL71,)</f>
        <v>66.400000000000006</v>
      </c>
      <c r="E71" s="83">
        <f t="shared" ref="E71:E102" si="125">RANK(D71,D$7:D$206,1)</f>
        <v>65</v>
      </c>
      <c r="F71" s="131"/>
      <c r="G71" s="131"/>
      <c r="H71" s="131"/>
      <c r="I71" s="131"/>
      <c r="J71" s="17">
        <f t="shared" ref="J71:J102" si="126">RANK(K71,K$7:K$206,1)</f>
        <v>52</v>
      </c>
      <c r="K71" s="17">
        <f t="shared" ref="K71:K102" si="127">ROUND(VLOOKUP($C71&amp;", "&amp;J$5,Data,8,FALSE),0)</f>
        <v>63</v>
      </c>
      <c r="L71" s="17">
        <f t="shared" ref="L71:L102" si="128">VLOOKUP($C71&amp;", "&amp;J$5,Data,9,FALSE)</f>
        <v>2007</v>
      </c>
      <c r="M71" s="17" t="str">
        <f t="shared" ref="M71:M102" si="129">VLOOKUP($C71&amp;", "&amp;J$5,Data,10,FALSE)</f>
        <v>m</v>
      </c>
      <c r="N71" s="17">
        <f t="shared" ref="N71:N102" si="130">RANK(O71,O$7:O$206,1)</f>
        <v>39</v>
      </c>
      <c r="O71" s="17">
        <f t="shared" ref="O71:O102" si="131">ROUND(VLOOKUP($C71&amp;", "&amp;N$5,Data,8,FALSE),0)</f>
        <v>5</v>
      </c>
      <c r="P71" s="17">
        <f t="shared" ref="P71:P102" si="132">VLOOKUP($C71&amp;", "&amp;N$5,Data,9,FALSE)</f>
        <v>2010</v>
      </c>
      <c r="Q71" s="17" t="str">
        <f t="shared" ref="Q71:Q102" si="133">VLOOKUP($C71&amp;", "&amp;N$5,Data,10,FALSE)</f>
        <v>m</v>
      </c>
      <c r="R71" s="131"/>
      <c r="S71" s="131"/>
      <c r="T71" s="131"/>
      <c r="U71" s="131"/>
      <c r="V71" s="17">
        <f t="shared" ref="V71:V102" si="134">RANK(W71,W$7:W$206,1)</f>
        <v>58</v>
      </c>
      <c r="W71" s="17">
        <f t="shared" ref="W71:W102" si="135">ROUND(VLOOKUP($C71&amp;", "&amp;V$5,Data,8,FALSE),0)</f>
        <v>70</v>
      </c>
      <c r="X71" s="17">
        <f t="shared" ref="X71:X102" si="136">VLOOKUP($C71&amp;", "&amp;V$5,Data,9,FALSE)</f>
        <v>2010</v>
      </c>
      <c r="Y71" s="17" t="str">
        <f t="shared" ref="Y71:Y102" si="137">VLOOKUP($C71&amp;", "&amp;V$5,Data,10,FALSE)</f>
        <v>m</v>
      </c>
      <c r="Z71" s="17">
        <f t="shared" ref="Z71:Z102" si="138">RANK(AA71,AA$7:AA$206,1)</f>
        <v>83</v>
      </c>
      <c r="AA71" s="173">
        <f t="shared" ref="AA71:AA102" si="139">ROUND(VLOOKUP($C71&amp;", "&amp;Z$5,Data,8,FALSE),3)</f>
        <v>0.79</v>
      </c>
      <c r="AB71" s="17">
        <f t="shared" ref="AB71:AB102" si="140">VLOOKUP($C71&amp;", "&amp;Z$5,Data,9,FALSE)</f>
        <v>2008</v>
      </c>
      <c r="AC71" s="17" t="str">
        <f t="shared" ref="AC71:AC102" si="141">VLOOKUP($C71&amp;", "&amp;Z$5,Data,10,FALSE)</f>
        <v>m</v>
      </c>
      <c r="AD71" s="17">
        <f t="shared" ref="AD71:AD102" si="142">RANK(AE71,AE$7:AE$206,1)</f>
        <v>45</v>
      </c>
      <c r="AE71" s="170">
        <f t="shared" ref="AE71:AE102" si="143">ROUND(VLOOKUP($C71&amp;", "&amp;AD$5,Data,8,FALSE),0)</f>
        <v>449</v>
      </c>
      <c r="AF71" s="17">
        <f t="shared" ref="AF71:AF102" si="144">VLOOKUP($C71&amp;", "&amp;AD$5,Data,9,FALSE)</f>
        <v>2011</v>
      </c>
      <c r="AG71" s="17" t="str">
        <f t="shared" ref="AG71:AG102" si="145">VLOOKUP($C71&amp;", "&amp;AD$5,Data,10,FALSE)</f>
        <v>m</v>
      </c>
      <c r="AH71" s="131"/>
      <c r="AI71" s="131"/>
      <c r="AJ71" s="131"/>
      <c r="AK71" s="131"/>
      <c r="AL71" s="17">
        <f t="shared" ref="AL71:AL102" si="146">RANK(AM71,AM$7:AM$206,0)</f>
        <v>99</v>
      </c>
      <c r="AM71" s="17">
        <f t="shared" ref="AM71:AM102" si="147">ROUND(VLOOKUP($C71&amp;", "&amp;AL$5,Data,8,FALSE),0)</f>
        <v>22</v>
      </c>
      <c r="AN71" s="17">
        <f t="shared" ref="AN71:AN102" si="148">VLOOKUP($C71&amp;", "&amp;AL$5,Data,9,FALSE)</f>
        <v>2006</v>
      </c>
      <c r="AO71" s="17" t="str">
        <f t="shared" ref="AO71:AO102" si="149">VLOOKUP($C71&amp;", "&amp;AL$5,Data,10,FALSE)</f>
        <v>m</v>
      </c>
      <c r="AP71" s="17">
        <f t="shared" ref="AP71:AP102" si="150">RANK(AQ71,AQ$7:AQ$206,0)</f>
        <v>181</v>
      </c>
      <c r="AQ71" s="172">
        <f t="shared" ref="AQ71:AQ102" si="151">ROUND(VLOOKUP($C71&amp;", "&amp;AP$5,Data,8,FALSE),1)</f>
        <v>5.2</v>
      </c>
      <c r="AR71" s="17">
        <f t="shared" ref="AR71:AR102" si="152">VLOOKUP($C71&amp;", "&amp;AP$5,Data,9,FALSE)</f>
        <v>2008</v>
      </c>
      <c r="AS71" s="17" t="str">
        <f t="shared" ref="AS71:AS102" si="153">VLOOKUP($C71&amp;", "&amp;AP$5,Data,10,FALSE)</f>
        <v>m</v>
      </c>
      <c r="AT71" s="17">
        <f t="shared" ref="AT71:AT102" si="154">RANK(AU71,AU$7:AU$206,1)</f>
        <v>39</v>
      </c>
      <c r="AU71" s="141">
        <f t="shared" ref="AU71:AU102" si="155">ROUND(VLOOKUP($C71&amp;", "&amp;AT$5,Data,8,FALSE),0)</f>
        <v>1003</v>
      </c>
      <c r="AV71" s="17">
        <f t="shared" ref="AV71:AV102" si="156">VLOOKUP($C71&amp;", "&amp;AT$5,Data,9,FALSE)</f>
        <v>2010</v>
      </c>
      <c r="AW71" s="17" t="str">
        <f t="shared" ref="AW71:AW102" si="157">VLOOKUP($C71&amp;", "&amp;AT$5,Data,10,FALSE)</f>
        <v>m</v>
      </c>
      <c r="AX71" s="17">
        <f t="shared" ref="AX71:AX102" si="158">RANK(AY71,AY$7:AY$206,0)</f>
        <v>81</v>
      </c>
      <c r="AY71" s="170">
        <f t="shared" ref="AY71:AY102" si="159">ROUND(VLOOKUP($C71&amp;", "&amp;AX$5,Data,8,FALSE),0)</f>
        <v>110</v>
      </c>
      <c r="AZ71" s="17">
        <f t="shared" ref="AZ71:AZ102" si="160">VLOOKUP($C71&amp;", "&amp;AX$5,Data,9,FALSE)</f>
        <v>2013</v>
      </c>
      <c r="BA71" s="17" t="str">
        <f t="shared" ref="BA71:BA102" si="161">VLOOKUP($C71&amp;", "&amp;AX$5,Data,10,FALSE)</f>
        <v>m</v>
      </c>
      <c r="BB71" s="17">
        <f t="shared" ref="BB71:BB102" si="162">RANK(BC71,BC$7:BC$206,1)</f>
        <v>14</v>
      </c>
      <c r="BC71" s="170">
        <f t="shared" ref="BC71:BC102" si="163">ROUND(VLOOKUP($C71&amp;", "&amp;BB$5,Data,8,FALSE),0)</f>
        <v>40</v>
      </c>
      <c r="BD71" s="17">
        <f t="shared" ref="BD71:BD102" si="164">VLOOKUP($C71&amp;", "&amp;BB$5,Data,9,FALSE)</f>
        <v>2012</v>
      </c>
      <c r="BE71" s="17" t="str">
        <f t="shared" ref="BE71:BE102" si="165">VLOOKUP($C71&amp;", "&amp;BB$5,Data,10,FALSE)</f>
        <v>m</v>
      </c>
      <c r="BF71" s="131"/>
      <c r="BG71" s="131"/>
      <c r="BH71" s="131"/>
      <c r="BI71" s="131"/>
      <c r="BJ71" s="17">
        <f t="shared" ref="BJ71:BJ102" si="166">RANK(BK71,BK$7:BK$206,0)</f>
        <v>56</v>
      </c>
      <c r="BK71" s="172">
        <f t="shared" ref="BK71:BK102" si="167">ROUND(VLOOKUP($C71&amp;", "&amp;BJ$5,Data,8,FALSE),1)</f>
        <v>4.5</v>
      </c>
      <c r="BL71" s="17">
        <f t="shared" ref="BL71:BL102" si="168">VLOOKUP($C71&amp;", "&amp;BJ$5,Data,9,FALSE)</f>
        <v>2013</v>
      </c>
      <c r="BM71" s="17" t="str">
        <f t="shared" ref="BM71:BM102" si="169">VLOOKUP($C71&amp;", "&amp;BJ$5,Data,10,FALSE)</f>
        <v>m</v>
      </c>
      <c r="BN71" s="17">
        <f t="shared" ref="BN71:BN102" si="170">RANK(BO71,BO$7:BO$206,0)</f>
        <v>21</v>
      </c>
      <c r="BO71" s="172">
        <f t="shared" ref="BO71:BO102" si="171">ROUND(VLOOKUP($C71&amp;", "&amp;BN$5,Data,8,FALSE),2)</f>
        <v>51.31</v>
      </c>
      <c r="BP71" s="17">
        <f t="shared" ref="BP71:BP102" si="172">VLOOKUP($C71&amp;", "&amp;BN$5,Data,9,FALSE)</f>
        <v>2013</v>
      </c>
      <c r="BQ71" s="17" t="str">
        <f t="shared" ref="BQ71:BQ102" si="173">VLOOKUP($C71&amp;", "&amp;BN$5,Data,10,FALSE)</f>
        <v>m</v>
      </c>
      <c r="BR71" s="131"/>
      <c r="BS71" s="131"/>
      <c r="BT71" s="131"/>
      <c r="BU71" s="131"/>
      <c r="BV71" s="138"/>
      <c r="BW71" s="138"/>
      <c r="BX71" s="138"/>
      <c r="BY71" s="138"/>
      <c r="BZ71" s="17">
        <f t="shared" ref="BZ71:BZ102" si="174">RANK(CA71,CA$7:CA$206,0)</f>
        <v>157</v>
      </c>
      <c r="CA71" s="170">
        <f t="shared" ref="CA71:CA102" si="175">ROUND(VLOOKUP($C71&amp;", "&amp;BZ$5,Data,8,FALSE),0)</f>
        <v>46</v>
      </c>
      <c r="CB71" s="17">
        <f t="shared" ref="CB71:CB102" si="176">VLOOKUP($C71&amp;", "&amp;BZ$5,Data,9,FALSE)</f>
        <v>2013</v>
      </c>
      <c r="CC71" s="17" t="str">
        <f t="shared" ref="CC71:CC102" si="177">VLOOKUP($C71&amp;", "&amp;BZ$5,Data,10,FALSE)</f>
        <v>m</v>
      </c>
      <c r="CD71" s="131"/>
      <c r="CE71" s="131"/>
      <c r="CF71" s="131"/>
      <c r="CG71" s="131"/>
      <c r="CH71" s="17">
        <f t="shared" ref="CH71:CH102" si="178">RANK(CI71,CI$7:CI$206,1)</f>
        <v>22</v>
      </c>
      <c r="CI71" s="171">
        <f t="shared" ref="CI71:CI102" si="179">ROUND(VLOOKUP($C71&amp;", "&amp;CH$5,Data,8,FALSE),2)</f>
        <v>-1.17</v>
      </c>
      <c r="CJ71" s="17">
        <f t="shared" ref="CJ71:CJ102" si="180">VLOOKUP($C71&amp;", "&amp;CH$5,Data,9,FALSE)</f>
        <v>2013</v>
      </c>
      <c r="CK71" s="17" t="str">
        <f t="shared" ref="CK71:CK102" si="181">VLOOKUP($C71&amp;", "&amp;CH$5,Data,10,FALSE)</f>
        <v>m</v>
      </c>
      <c r="CL71" s="17">
        <f t="shared" ref="CL71:CL102" si="182">RANK(CM71,CM$7:CM$206,1)</f>
        <v>132</v>
      </c>
      <c r="CM71" s="170">
        <f t="shared" ref="CM71:CM102" si="183">ROUND(VLOOKUP($C71&amp;", "&amp;CL$5,Data,8,FALSE),0)</f>
        <v>35</v>
      </c>
      <c r="CN71" s="17">
        <f t="shared" ref="CN71:CN102" si="184">VLOOKUP($C71&amp;", "&amp;CL$5,Data,9,FALSE)</f>
        <v>2013</v>
      </c>
      <c r="CO71" s="17" t="str">
        <f t="shared" ref="CO71:CO102" si="185">VLOOKUP($C71&amp;", "&amp;CL$5,Data,10,FALSE)</f>
        <v>m</v>
      </c>
    </row>
    <row r="72" spans="1:93" ht="16">
      <c r="A72" s="45" t="s">
        <v>417</v>
      </c>
      <c r="B72" s="45" t="s">
        <v>416</v>
      </c>
      <c r="C72" s="117" t="s">
        <v>76</v>
      </c>
      <c r="D72" s="82">
        <f t="shared" si="124"/>
        <v>66.733333333333334</v>
      </c>
      <c r="E72" s="83">
        <f t="shared" si="125"/>
        <v>66</v>
      </c>
      <c r="F72" s="131"/>
      <c r="G72" s="131"/>
      <c r="H72" s="131"/>
      <c r="I72" s="131"/>
      <c r="J72" s="17">
        <f t="shared" si="126"/>
        <v>68</v>
      </c>
      <c r="K72" s="17">
        <f t="shared" si="127"/>
        <v>66</v>
      </c>
      <c r="L72" s="17">
        <f t="shared" si="128"/>
        <v>2007</v>
      </c>
      <c r="M72" s="17" t="str">
        <f t="shared" si="129"/>
        <v>m</v>
      </c>
      <c r="N72" s="17">
        <f t="shared" si="130"/>
        <v>107</v>
      </c>
      <c r="O72" s="17">
        <f t="shared" si="131"/>
        <v>9</v>
      </c>
      <c r="P72" s="17">
        <f t="shared" si="132"/>
        <v>2010</v>
      </c>
      <c r="Q72" s="17" t="str">
        <f t="shared" si="133"/>
        <v>m</v>
      </c>
      <c r="R72" s="131"/>
      <c r="S72" s="131"/>
      <c r="T72" s="131"/>
      <c r="U72" s="131"/>
      <c r="V72" s="17">
        <f t="shared" si="134"/>
        <v>109</v>
      </c>
      <c r="W72" s="17">
        <f t="shared" si="135"/>
        <v>92</v>
      </c>
      <c r="X72" s="17">
        <f t="shared" si="136"/>
        <v>2010</v>
      </c>
      <c r="Y72" s="17" t="str">
        <f t="shared" si="137"/>
        <v>m</v>
      </c>
      <c r="Z72" s="17">
        <f t="shared" si="138"/>
        <v>141</v>
      </c>
      <c r="AA72" s="173">
        <f t="shared" si="139"/>
        <v>0.872</v>
      </c>
      <c r="AB72" s="17">
        <f t="shared" si="140"/>
        <v>2008</v>
      </c>
      <c r="AC72" s="17" t="str">
        <f t="shared" si="141"/>
        <v>m</v>
      </c>
      <c r="AD72" s="17">
        <f t="shared" si="142"/>
        <v>95</v>
      </c>
      <c r="AE72" s="170">
        <f t="shared" si="143"/>
        <v>1642</v>
      </c>
      <c r="AF72" s="17">
        <f t="shared" si="144"/>
        <v>2011</v>
      </c>
      <c r="AG72" s="17" t="str">
        <f t="shared" si="145"/>
        <v>m</v>
      </c>
      <c r="AH72" s="131"/>
      <c r="AI72" s="131"/>
      <c r="AJ72" s="131"/>
      <c r="AK72" s="131"/>
      <c r="AL72" s="17">
        <f t="shared" si="146"/>
        <v>55</v>
      </c>
      <c r="AM72" s="17">
        <f t="shared" si="147"/>
        <v>34</v>
      </c>
      <c r="AN72" s="17">
        <f t="shared" si="148"/>
        <v>2010</v>
      </c>
      <c r="AO72" s="17" t="str">
        <f t="shared" si="149"/>
        <v>m</v>
      </c>
      <c r="AP72" s="17">
        <f t="shared" si="150"/>
        <v>38</v>
      </c>
      <c r="AQ72" s="172">
        <f t="shared" si="151"/>
        <v>10.5</v>
      </c>
      <c r="AR72" s="17">
        <f t="shared" si="152"/>
        <v>2008</v>
      </c>
      <c r="AS72" s="17" t="str">
        <f t="shared" si="153"/>
        <v>i</v>
      </c>
      <c r="AT72" s="17">
        <f t="shared" si="154"/>
        <v>35</v>
      </c>
      <c r="AU72" s="141">
        <f t="shared" si="155"/>
        <v>865</v>
      </c>
      <c r="AV72" s="17">
        <f t="shared" si="156"/>
        <v>2010</v>
      </c>
      <c r="AW72" s="17" t="str">
        <f t="shared" si="157"/>
        <v>m</v>
      </c>
      <c r="AX72" s="17">
        <f t="shared" si="158"/>
        <v>125</v>
      </c>
      <c r="AY72" s="170">
        <f t="shared" si="159"/>
        <v>68</v>
      </c>
      <c r="AZ72" s="17">
        <f t="shared" si="160"/>
        <v>2013</v>
      </c>
      <c r="BA72" s="17" t="str">
        <f t="shared" si="161"/>
        <v>m</v>
      </c>
      <c r="BB72" s="17">
        <f t="shared" si="162"/>
        <v>48</v>
      </c>
      <c r="BC72" s="170">
        <f t="shared" si="163"/>
        <v>46</v>
      </c>
      <c r="BD72" s="17">
        <f t="shared" si="164"/>
        <v>2012</v>
      </c>
      <c r="BE72" s="17" t="str">
        <f t="shared" si="165"/>
        <v>m</v>
      </c>
      <c r="BF72" s="131"/>
      <c r="BG72" s="131"/>
      <c r="BH72" s="131"/>
      <c r="BI72" s="131"/>
      <c r="BJ72" s="17">
        <f t="shared" si="166"/>
        <v>56</v>
      </c>
      <c r="BK72" s="172">
        <f t="shared" si="167"/>
        <v>4.5</v>
      </c>
      <c r="BL72" s="17">
        <f t="shared" si="168"/>
        <v>2013</v>
      </c>
      <c r="BM72" s="17" t="str">
        <f t="shared" si="169"/>
        <v>m</v>
      </c>
      <c r="BN72" s="17">
        <f t="shared" si="170"/>
        <v>79</v>
      </c>
      <c r="BO72" s="172">
        <f t="shared" si="171"/>
        <v>32.200000000000003</v>
      </c>
      <c r="BP72" s="17">
        <f t="shared" si="172"/>
        <v>2013</v>
      </c>
      <c r="BQ72" s="17" t="str">
        <f t="shared" si="173"/>
        <v>m</v>
      </c>
      <c r="BR72" s="131"/>
      <c r="BS72" s="131"/>
      <c r="BT72" s="131"/>
      <c r="BU72" s="131"/>
      <c r="BV72" s="138"/>
      <c r="BW72" s="138"/>
      <c r="BX72" s="138"/>
      <c r="BY72" s="138"/>
      <c r="BZ72" s="17">
        <f t="shared" si="174"/>
        <v>62</v>
      </c>
      <c r="CA72" s="170">
        <f t="shared" si="175"/>
        <v>143</v>
      </c>
      <c r="CB72" s="17">
        <f t="shared" si="176"/>
        <v>2013</v>
      </c>
      <c r="CC72" s="17" t="str">
        <f t="shared" si="177"/>
        <v>m</v>
      </c>
      <c r="CD72" s="131"/>
      <c r="CE72" s="131"/>
      <c r="CF72" s="131"/>
      <c r="CG72" s="131"/>
      <c r="CH72" s="17">
        <f t="shared" si="178"/>
        <v>43</v>
      </c>
      <c r="CI72" s="171">
        <f t="shared" si="179"/>
        <v>-0.8</v>
      </c>
      <c r="CJ72" s="17">
        <f t="shared" si="180"/>
        <v>2013</v>
      </c>
      <c r="CK72" s="17" t="str">
        <f t="shared" si="181"/>
        <v>m</v>
      </c>
      <c r="CL72" s="17">
        <f t="shared" si="182"/>
        <v>81</v>
      </c>
      <c r="CM72" s="170">
        <f t="shared" si="183"/>
        <v>29</v>
      </c>
      <c r="CN72" s="17">
        <f t="shared" si="184"/>
        <v>2013</v>
      </c>
      <c r="CO72" s="17" t="str">
        <f t="shared" si="185"/>
        <v>m</v>
      </c>
    </row>
    <row r="73" spans="1:93" ht="16">
      <c r="A73" s="45" t="s">
        <v>269</v>
      </c>
      <c r="B73" s="45" t="s">
        <v>268</v>
      </c>
      <c r="C73" s="117" t="s">
        <v>74</v>
      </c>
      <c r="D73" s="82">
        <f t="shared" si="124"/>
        <v>67.2</v>
      </c>
      <c r="E73" s="83">
        <f t="shared" si="125"/>
        <v>67</v>
      </c>
      <c r="F73" s="131"/>
      <c r="G73" s="131"/>
      <c r="H73" s="131"/>
      <c r="I73" s="131"/>
      <c r="J73" s="17">
        <f t="shared" si="126"/>
        <v>68</v>
      </c>
      <c r="K73" s="17">
        <f t="shared" si="127"/>
        <v>66</v>
      </c>
      <c r="L73" s="17">
        <f t="shared" si="128"/>
        <v>2007</v>
      </c>
      <c r="M73" s="17" t="str">
        <f t="shared" si="129"/>
        <v>m</v>
      </c>
      <c r="N73" s="17">
        <f t="shared" si="130"/>
        <v>107</v>
      </c>
      <c r="O73" s="17">
        <f t="shared" si="131"/>
        <v>9</v>
      </c>
      <c r="P73" s="17">
        <f t="shared" si="132"/>
        <v>2010</v>
      </c>
      <c r="Q73" s="17" t="str">
        <f t="shared" si="133"/>
        <v>m</v>
      </c>
      <c r="R73" s="131"/>
      <c r="S73" s="131"/>
      <c r="T73" s="131"/>
      <c r="U73" s="131"/>
      <c r="V73" s="17">
        <f t="shared" si="134"/>
        <v>60</v>
      </c>
      <c r="W73" s="17">
        <f t="shared" si="135"/>
        <v>71</v>
      </c>
      <c r="X73" s="17">
        <f t="shared" si="136"/>
        <v>2010</v>
      </c>
      <c r="Y73" s="17" t="str">
        <f t="shared" si="137"/>
        <v>i</v>
      </c>
      <c r="Z73" s="17">
        <f t="shared" si="138"/>
        <v>24</v>
      </c>
      <c r="AA73" s="173">
        <f t="shared" si="139"/>
        <v>0.66300000000000003</v>
      </c>
      <c r="AB73" s="17">
        <f t="shared" si="140"/>
        <v>2008</v>
      </c>
      <c r="AC73" s="17" t="str">
        <f t="shared" si="141"/>
        <v>m</v>
      </c>
      <c r="AD73" s="17">
        <f t="shared" si="142"/>
        <v>55</v>
      </c>
      <c r="AE73" s="170">
        <f t="shared" si="143"/>
        <v>623</v>
      </c>
      <c r="AF73" s="17">
        <f t="shared" si="144"/>
        <v>2011</v>
      </c>
      <c r="AG73" s="17" t="str">
        <f t="shared" si="145"/>
        <v>m</v>
      </c>
      <c r="AH73" s="131"/>
      <c r="AI73" s="131"/>
      <c r="AJ73" s="131"/>
      <c r="AK73" s="131"/>
      <c r="AL73" s="17">
        <f t="shared" si="146"/>
        <v>25</v>
      </c>
      <c r="AM73" s="17">
        <f t="shared" si="147"/>
        <v>51</v>
      </c>
      <c r="AN73" s="17">
        <f t="shared" si="148"/>
        <v>2009</v>
      </c>
      <c r="AO73" s="17" t="str">
        <f t="shared" si="149"/>
        <v>m</v>
      </c>
      <c r="AP73" s="17">
        <f t="shared" si="150"/>
        <v>38</v>
      </c>
      <c r="AQ73" s="172">
        <f t="shared" si="151"/>
        <v>10.5</v>
      </c>
      <c r="AR73" s="17">
        <f t="shared" si="152"/>
        <v>2008</v>
      </c>
      <c r="AS73" s="17" t="str">
        <f t="shared" si="153"/>
        <v>i</v>
      </c>
      <c r="AT73" s="17">
        <f t="shared" si="154"/>
        <v>61</v>
      </c>
      <c r="AU73" s="141">
        <f t="shared" si="155"/>
        <v>1978</v>
      </c>
      <c r="AV73" s="17">
        <f t="shared" si="156"/>
        <v>2010</v>
      </c>
      <c r="AW73" s="17" t="str">
        <f t="shared" si="157"/>
        <v>m</v>
      </c>
      <c r="AX73" s="17">
        <f t="shared" si="158"/>
        <v>28</v>
      </c>
      <c r="AY73" s="170">
        <f t="shared" si="159"/>
        <v>162</v>
      </c>
      <c r="AZ73" s="17">
        <f t="shared" si="160"/>
        <v>2013</v>
      </c>
      <c r="BA73" s="17" t="str">
        <f t="shared" si="161"/>
        <v>m</v>
      </c>
      <c r="BB73" s="17">
        <f t="shared" si="162"/>
        <v>120</v>
      </c>
      <c r="BC73" s="170">
        <f t="shared" si="163"/>
        <v>55</v>
      </c>
      <c r="BD73" s="17">
        <f t="shared" si="164"/>
        <v>2012</v>
      </c>
      <c r="BE73" s="17" t="str">
        <f t="shared" si="165"/>
        <v>m</v>
      </c>
      <c r="BF73" s="131"/>
      <c r="BG73" s="131"/>
      <c r="BH73" s="131"/>
      <c r="BI73" s="131"/>
      <c r="BJ73" s="17">
        <f t="shared" si="166"/>
        <v>94</v>
      </c>
      <c r="BK73" s="172">
        <f t="shared" si="167"/>
        <v>3</v>
      </c>
      <c r="BL73" s="17">
        <f t="shared" si="168"/>
        <v>2013</v>
      </c>
      <c r="BM73" s="17" t="str">
        <f t="shared" si="169"/>
        <v>m</v>
      </c>
      <c r="BN73" s="17">
        <f t="shared" si="170"/>
        <v>73</v>
      </c>
      <c r="BO73" s="172">
        <f t="shared" si="171"/>
        <v>32.799999999999997</v>
      </c>
      <c r="BP73" s="17">
        <f t="shared" si="172"/>
        <v>2013</v>
      </c>
      <c r="BQ73" s="17" t="str">
        <f t="shared" si="173"/>
        <v>m</v>
      </c>
      <c r="BR73" s="131"/>
      <c r="BS73" s="131"/>
      <c r="BT73" s="131"/>
      <c r="BU73" s="131"/>
      <c r="BV73" s="138"/>
      <c r="BW73" s="138"/>
      <c r="BX73" s="138"/>
      <c r="BY73" s="138"/>
      <c r="BZ73" s="17">
        <f t="shared" si="174"/>
        <v>90</v>
      </c>
      <c r="CA73" s="170">
        <f t="shared" si="175"/>
        <v>113</v>
      </c>
      <c r="CB73" s="17">
        <f t="shared" si="176"/>
        <v>2013</v>
      </c>
      <c r="CC73" s="17" t="str">
        <f t="shared" si="177"/>
        <v>m</v>
      </c>
      <c r="CD73" s="131"/>
      <c r="CE73" s="131"/>
      <c r="CF73" s="131"/>
      <c r="CG73" s="131"/>
      <c r="CH73" s="17">
        <f t="shared" si="178"/>
        <v>62</v>
      </c>
      <c r="CI73" s="171">
        <f t="shared" si="179"/>
        <v>-0.6</v>
      </c>
      <c r="CJ73" s="17">
        <f t="shared" si="180"/>
        <v>2013</v>
      </c>
      <c r="CK73" s="17" t="str">
        <f t="shared" si="181"/>
        <v>m</v>
      </c>
      <c r="CL73" s="17">
        <f t="shared" si="182"/>
        <v>127</v>
      </c>
      <c r="CM73" s="170">
        <f t="shared" si="183"/>
        <v>34</v>
      </c>
      <c r="CN73" s="17">
        <f t="shared" si="184"/>
        <v>2013</v>
      </c>
      <c r="CO73" s="17" t="str">
        <f t="shared" si="185"/>
        <v>m</v>
      </c>
    </row>
    <row r="74" spans="1:93" ht="16">
      <c r="A74" s="45" t="s">
        <v>457</v>
      </c>
      <c r="B74" s="45" t="s">
        <v>456</v>
      </c>
      <c r="C74" s="117" t="s">
        <v>91</v>
      </c>
      <c r="D74" s="82">
        <f t="shared" si="124"/>
        <v>67.466666666666669</v>
      </c>
      <c r="E74" s="83">
        <f t="shared" si="125"/>
        <v>68</v>
      </c>
      <c r="F74" s="131"/>
      <c r="G74" s="131"/>
      <c r="H74" s="131"/>
      <c r="I74" s="131"/>
      <c r="J74" s="17">
        <f t="shared" si="126"/>
        <v>82</v>
      </c>
      <c r="K74" s="17">
        <f t="shared" si="127"/>
        <v>69</v>
      </c>
      <c r="L74" s="17">
        <f t="shared" si="128"/>
        <v>2007</v>
      </c>
      <c r="M74" s="17" t="str">
        <f t="shared" si="129"/>
        <v>m</v>
      </c>
      <c r="N74" s="17">
        <f t="shared" si="130"/>
        <v>107</v>
      </c>
      <c r="O74" s="17">
        <f t="shared" si="131"/>
        <v>9</v>
      </c>
      <c r="P74" s="17">
        <f t="shared" si="132"/>
        <v>2010</v>
      </c>
      <c r="Q74" s="17" t="str">
        <f t="shared" si="133"/>
        <v>m</v>
      </c>
      <c r="R74" s="131"/>
      <c r="S74" s="131"/>
      <c r="T74" s="131"/>
      <c r="U74" s="131"/>
      <c r="V74" s="17">
        <f t="shared" si="134"/>
        <v>61</v>
      </c>
      <c r="W74" s="17">
        <f t="shared" si="135"/>
        <v>74</v>
      </c>
      <c r="X74" s="17">
        <f t="shared" si="136"/>
        <v>2010</v>
      </c>
      <c r="Y74" s="17" t="str">
        <f t="shared" si="137"/>
        <v>i</v>
      </c>
      <c r="Z74" s="17">
        <f t="shared" si="138"/>
        <v>64</v>
      </c>
      <c r="AA74" s="173">
        <f t="shared" si="139"/>
        <v>0.76300000000000001</v>
      </c>
      <c r="AB74" s="17">
        <f t="shared" si="140"/>
        <v>2008</v>
      </c>
      <c r="AC74" s="17" t="str">
        <f t="shared" si="141"/>
        <v>i</v>
      </c>
      <c r="AD74" s="17">
        <f t="shared" si="142"/>
        <v>68</v>
      </c>
      <c r="AE74" s="170">
        <f t="shared" si="143"/>
        <v>943</v>
      </c>
      <c r="AF74" s="17">
        <f t="shared" si="144"/>
        <v>2011</v>
      </c>
      <c r="AG74" s="17" t="str">
        <f t="shared" si="145"/>
        <v>i</v>
      </c>
      <c r="AH74" s="131"/>
      <c r="AI74" s="131"/>
      <c r="AJ74" s="131"/>
      <c r="AK74" s="131"/>
      <c r="AL74" s="17">
        <f t="shared" si="146"/>
        <v>65</v>
      </c>
      <c r="AM74" s="17">
        <f t="shared" si="147"/>
        <v>31</v>
      </c>
      <c r="AN74" s="17">
        <f t="shared" si="148"/>
        <v>2010</v>
      </c>
      <c r="AO74" s="17" t="str">
        <f t="shared" si="149"/>
        <v>i</v>
      </c>
      <c r="AP74" s="17">
        <f t="shared" si="150"/>
        <v>77</v>
      </c>
      <c r="AQ74" s="172">
        <f t="shared" si="151"/>
        <v>10.4</v>
      </c>
      <c r="AR74" s="17">
        <f t="shared" si="152"/>
        <v>2008</v>
      </c>
      <c r="AS74" s="17" t="str">
        <f t="shared" si="153"/>
        <v>i</v>
      </c>
      <c r="AT74" s="17">
        <f t="shared" si="154"/>
        <v>69</v>
      </c>
      <c r="AU74" s="141">
        <f t="shared" si="155"/>
        <v>2678</v>
      </c>
      <c r="AV74" s="17">
        <f t="shared" si="156"/>
        <v>2010</v>
      </c>
      <c r="AW74" s="17" t="str">
        <f t="shared" si="157"/>
        <v>m</v>
      </c>
      <c r="AX74" s="17">
        <f t="shared" si="158"/>
        <v>34</v>
      </c>
      <c r="AY74" s="170">
        <f t="shared" si="159"/>
        <v>156</v>
      </c>
      <c r="AZ74" s="17">
        <f t="shared" si="160"/>
        <v>2013</v>
      </c>
      <c r="BA74" s="17" t="str">
        <f t="shared" si="161"/>
        <v>m</v>
      </c>
      <c r="BB74" s="17">
        <f t="shared" si="162"/>
        <v>81</v>
      </c>
      <c r="BC74" s="170">
        <f t="shared" si="163"/>
        <v>50</v>
      </c>
      <c r="BD74" s="17">
        <f t="shared" si="164"/>
        <v>2012</v>
      </c>
      <c r="BE74" s="17" t="str">
        <f t="shared" si="165"/>
        <v>i</v>
      </c>
      <c r="BF74" s="131"/>
      <c r="BG74" s="131"/>
      <c r="BH74" s="131"/>
      <c r="BI74" s="131"/>
      <c r="BJ74" s="17">
        <f t="shared" si="166"/>
        <v>93</v>
      </c>
      <c r="BK74" s="172">
        <f t="shared" si="167"/>
        <v>3.1</v>
      </c>
      <c r="BL74" s="17">
        <f t="shared" si="168"/>
        <v>2013</v>
      </c>
      <c r="BM74" s="17" t="str">
        <f t="shared" si="169"/>
        <v>i</v>
      </c>
      <c r="BN74" s="17">
        <f t="shared" si="170"/>
        <v>76</v>
      </c>
      <c r="BO74" s="172">
        <f t="shared" si="171"/>
        <v>32.47</v>
      </c>
      <c r="BP74" s="17">
        <f t="shared" si="172"/>
        <v>2013</v>
      </c>
      <c r="BQ74" s="17" t="str">
        <f t="shared" si="173"/>
        <v>i</v>
      </c>
      <c r="BR74" s="131"/>
      <c r="BS74" s="131"/>
      <c r="BT74" s="131"/>
      <c r="BU74" s="131"/>
      <c r="BV74" s="138"/>
      <c r="BW74" s="138"/>
      <c r="BX74" s="138"/>
      <c r="BY74" s="138"/>
      <c r="BZ74" s="17">
        <f t="shared" si="174"/>
        <v>23</v>
      </c>
      <c r="CA74" s="170">
        <f t="shared" si="175"/>
        <v>190</v>
      </c>
      <c r="CB74" s="17">
        <f t="shared" si="176"/>
        <v>2013</v>
      </c>
      <c r="CC74" s="17" t="str">
        <f t="shared" si="177"/>
        <v>m</v>
      </c>
      <c r="CD74" s="131"/>
      <c r="CE74" s="131"/>
      <c r="CF74" s="131"/>
      <c r="CG74" s="131"/>
      <c r="CH74" s="17">
        <f t="shared" si="178"/>
        <v>120</v>
      </c>
      <c r="CI74" s="171">
        <f t="shared" si="179"/>
        <v>0.08</v>
      </c>
      <c r="CJ74" s="17">
        <f t="shared" si="180"/>
        <v>2013</v>
      </c>
      <c r="CK74" s="17" t="str">
        <f t="shared" si="181"/>
        <v>m</v>
      </c>
      <c r="CL74" s="17">
        <f t="shared" si="182"/>
        <v>56</v>
      </c>
      <c r="CM74" s="170">
        <f t="shared" si="183"/>
        <v>28</v>
      </c>
      <c r="CN74" s="17">
        <f t="shared" si="184"/>
        <v>2013</v>
      </c>
      <c r="CO74" s="17" t="str">
        <f t="shared" si="185"/>
        <v>i</v>
      </c>
    </row>
    <row r="75" spans="1:93" ht="16">
      <c r="A75" s="45" t="s">
        <v>625</v>
      </c>
      <c r="B75" s="45" t="s">
        <v>624</v>
      </c>
      <c r="C75" s="117" t="s">
        <v>12</v>
      </c>
      <c r="D75" s="82">
        <f t="shared" si="124"/>
        <v>68</v>
      </c>
      <c r="E75" s="83">
        <f t="shared" si="125"/>
        <v>69</v>
      </c>
      <c r="F75" s="131"/>
      <c r="G75" s="131"/>
      <c r="H75" s="131"/>
      <c r="I75" s="131"/>
      <c r="J75" s="17">
        <f t="shared" si="126"/>
        <v>5</v>
      </c>
      <c r="K75" s="17">
        <f t="shared" si="127"/>
        <v>46</v>
      </c>
      <c r="L75" s="17">
        <f t="shared" si="128"/>
        <v>2007</v>
      </c>
      <c r="M75" s="17" t="str">
        <f t="shared" si="129"/>
        <v>m</v>
      </c>
      <c r="N75" s="17">
        <f t="shared" si="130"/>
        <v>67</v>
      </c>
      <c r="O75" s="17">
        <f t="shared" si="131"/>
        <v>7</v>
      </c>
      <c r="P75" s="17">
        <f t="shared" si="132"/>
        <v>2010</v>
      </c>
      <c r="Q75" s="17" t="str">
        <f t="shared" si="133"/>
        <v>m</v>
      </c>
      <c r="R75" s="131"/>
      <c r="S75" s="131"/>
      <c r="T75" s="131"/>
      <c r="U75" s="131"/>
      <c r="V75" s="17">
        <f t="shared" si="134"/>
        <v>33</v>
      </c>
      <c r="W75" s="17">
        <f t="shared" si="135"/>
        <v>55</v>
      </c>
      <c r="X75" s="17">
        <f t="shared" si="136"/>
        <v>2010</v>
      </c>
      <c r="Y75" s="17" t="str">
        <f t="shared" si="137"/>
        <v>m</v>
      </c>
      <c r="Z75" s="17">
        <f t="shared" si="138"/>
        <v>20</v>
      </c>
      <c r="AA75" s="173">
        <f t="shared" si="139"/>
        <v>0.65200000000000002</v>
      </c>
      <c r="AB75" s="17">
        <f t="shared" si="140"/>
        <v>2008</v>
      </c>
      <c r="AC75" s="17" t="str">
        <f t="shared" si="141"/>
        <v>m</v>
      </c>
      <c r="AD75" s="17">
        <f t="shared" si="142"/>
        <v>54</v>
      </c>
      <c r="AE75" s="170">
        <f t="shared" si="143"/>
        <v>599</v>
      </c>
      <c r="AF75" s="17">
        <f t="shared" si="144"/>
        <v>2011</v>
      </c>
      <c r="AG75" s="17" t="str">
        <f t="shared" si="145"/>
        <v>m</v>
      </c>
      <c r="AH75" s="131"/>
      <c r="AI75" s="131"/>
      <c r="AJ75" s="131"/>
      <c r="AK75" s="131"/>
      <c r="AL75" s="17">
        <f t="shared" si="146"/>
        <v>17</v>
      </c>
      <c r="AM75" s="17">
        <f t="shared" si="147"/>
        <v>61</v>
      </c>
      <c r="AN75" s="17">
        <f t="shared" si="148"/>
        <v>2010</v>
      </c>
      <c r="AO75" s="17" t="str">
        <f t="shared" si="149"/>
        <v>m</v>
      </c>
      <c r="AP75" s="17">
        <f t="shared" si="150"/>
        <v>38</v>
      </c>
      <c r="AQ75" s="172">
        <f t="shared" si="151"/>
        <v>10.5</v>
      </c>
      <c r="AR75" s="17">
        <f t="shared" si="152"/>
        <v>2008</v>
      </c>
      <c r="AS75" s="17" t="str">
        <f t="shared" si="153"/>
        <v>i</v>
      </c>
      <c r="AT75" s="17">
        <f t="shared" si="154"/>
        <v>48</v>
      </c>
      <c r="AU75" s="141">
        <f t="shared" si="155"/>
        <v>1238</v>
      </c>
      <c r="AV75" s="17">
        <f t="shared" si="156"/>
        <v>2010</v>
      </c>
      <c r="AW75" s="17" t="str">
        <f t="shared" si="157"/>
        <v>m</v>
      </c>
      <c r="AX75" s="17">
        <f t="shared" si="158"/>
        <v>110</v>
      </c>
      <c r="AY75" s="170">
        <f t="shared" si="159"/>
        <v>83</v>
      </c>
      <c r="AZ75" s="17">
        <f t="shared" si="160"/>
        <v>2013</v>
      </c>
      <c r="BA75" s="17" t="str">
        <f t="shared" si="161"/>
        <v>m</v>
      </c>
      <c r="BB75" s="17">
        <f t="shared" si="162"/>
        <v>128</v>
      </c>
      <c r="BC75" s="170">
        <f t="shared" si="163"/>
        <v>56</v>
      </c>
      <c r="BD75" s="17">
        <f t="shared" si="164"/>
        <v>2012</v>
      </c>
      <c r="BE75" s="17" t="str">
        <f t="shared" si="165"/>
        <v>m</v>
      </c>
      <c r="BF75" s="131"/>
      <c r="BG75" s="131"/>
      <c r="BH75" s="131"/>
      <c r="BI75" s="131"/>
      <c r="BJ75" s="17">
        <f t="shared" si="166"/>
        <v>77</v>
      </c>
      <c r="BK75" s="172">
        <f t="shared" si="167"/>
        <v>3.5</v>
      </c>
      <c r="BL75" s="17">
        <f t="shared" si="168"/>
        <v>2013</v>
      </c>
      <c r="BM75" s="17" t="str">
        <f t="shared" si="169"/>
        <v>m</v>
      </c>
      <c r="BN75" s="17">
        <f t="shared" si="170"/>
        <v>113</v>
      </c>
      <c r="BO75" s="172">
        <f t="shared" si="171"/>
        <v>27.93</v>
      </c>
      <c r="BP75" s="17">
        <f t="shared" si="172"/>
        <v>2013</v>
      </c>
      <c r="BQ75" s="17" t="str">
        <f t="shared" si="173"/>
        <v>m</v>
      </c>
      <c r="BR75" s="131"/>
      <c r="BS75" s="131"/>
      <c r="BT75" s="131"/>
      <c r="BU75" s="131"/>
      <c r="BV75" s="138"/>
      <c r="BW75" s="138"/>
      <c r="BX75" s="138"/>
      <c r="BY75" s="138"/>
      <c r="BZ75" s="17">
        <f t="shared" si="174"/>
        <v>91</v>
      </c>
      <c r="CA75" s="170">
        <f t="shared" si="175"/>
        <v>112</v>
      </c>
      <c r="CB75" s="17">
        <f t="shared" si="176"/>
        <v>2013</v>
      </c>
      <c r="CC75" s="17" t="str">
        <f t="shared" si="177"/>
        <v>m</v>
      </c>
      <c r="CD75" s="131"/>
      <c r="CE75" s="131"/>
      <c r="CF75" s="131"/>
      <c r="CG75" s="131"/>
      <c r="CH75" s="17">
        <f t="shared" si="178"/>
        <v>97</v>
      </c>
      <c r="CI75" s="171">
        <f t="shared" si="179"/>
        <v>-0.21</v>
      </c>
      <c r="CJ75" s="17">
        <f t="shared" si="180"/>
        <v>2013</v>
      </c>
      <c r="CK75" s="17" t="str">
        <f t="shared" si="181"/>
        <v>m</v>
      </c>
      <c r="CL75" s="17">
        <f t="shared" si="182"/>
        <v>142</v>
      </c>
      <c r="CM75" s="170">
        <f t="shared" si="183"/>
        <v>37</v>
      </c>
      <c r="CN75" s="17">
        <f t="shared" si="184"/>
        <v>2013</v>
      </c>
      <c r="CO75" s="17" t="str">
        <f t="shared" si="185"/>
        <v>m</v>
      </c>
    </row>
    <row r="76" spans="1:93" ht="16">
      <c r="A76" s="45" t="s">
        <v>357</v>
      </c>
      <c r="B76" s="45" t="s">
        <v>356</v>
      </c>
      <c r="C76" s="117" t="s">
        <v>45</v>
      </c>
      <c r="D76" s="82">
        <f t="shared" si="124"/>
        <v>70.13333333333334</v>
      </c>
      <c r="E76" s="83">
        <f t="shared" si="125"/>
        <v>70</v>
      </c>
      <c r="F76" s="131"/>
      <c r="G76" s="131"/>
      <c r="H76" s="131"/>
      <c r="I76" s="131"/>
      <c r="J76" s="17">
        <f t="shared" si="126"/>
        <v>40</v>
      </c>
      <c r="K76" s="17">
        <f t="shared" si="127"/>
        <v>59</v>
      </c>
      <c r="L76" s="17">
        <f t="shared" si="128"/>
        <v>2007</v>
      </c>
      <c r="M76" s="17" t="str">
        <f t="shared" si="129"/>
        <v>m</v>
      </c>
      <c r="N76" s="17">
        <f t="shared" si="130"/>
        <v>84</v>
      </c>
      <c r="O76" s="17">
        <f t="shared" si="131"/>
        <v>8</v>
      </c>
      <c r="P76" s="17">
        <f t="shared" si="132"/>
        <v>2010</v>
      </c>
      <c r="Q76" s="17" t="str">
        <f t="shared" si="133"/>
        <v>m</v>
      </c>
      <c r="R76" s="131"/>
      <c r="S76" s="131"/>
      <c r="T76" s="131"/>
      <c r="U76" s="131"/>
      <c r="V76" s="17">
        <f t="shared" si="134"/>
        <v>39</v>
      </c>
      <c r="W76" s="17">
        <f t="shared" si="135"/>
        <v>60</v>
      </c>
      <c r="X76" s="17">
        <f t="shared" si="136"/>
        <v>2010</v>
      </c>
      <c r="Y76" s="17" t="str">
        <f t="shared" si="137"/>
        <v>m</v>
      </c>
      <c r="Z76" s="17">
        <f t="shared" si="138"/>
        <v>119</v>
      </c>
      <c r="AA76" s="173">
        <f t="shared" si="139"/>
        <v>0.84199999999999997</v>
      </c>
      <c r="AB76" s="17">
        <f t="shared" si="140"/>
        <v>2008</v>
      </c>
      <c r="AC76" s="17" t="str">
        <f t="shared" si="141"/>
        <v>m</v>
      </c>
      <c r="AD76" s="17">
        <f t="shared" si="142"/>
        <v>67</v>
      </c>
      <c r="AE76" s="170">
        <f t="shared" si="143"/>
        <v>907</v>
      </c>
      <c r="AF76" s="17">
        <f t="shared" si="144"/>
        <v>2011</v>
      </c>
      <c r="AG76" s="17" t="str">
        <f t="shared" si="145"/>
        <v>m</v>
      </c>
      <c r="AH76" s="131"/>
      <c r="AI76" s="131"/>
      <c r="AJ76" s="131"/>
      <c r="AK76" s="131"/>
      <c r="AL76" s="17">
        <f t="shared" si="146"/>
        <v>58</v>
      </c>
      <c r="AM76" s="17">
        <f t="shared" si="147"/>
        <v>33</v>
      </c>
      <c r="AN76" s="17">
        <f t="shared" si="148"/>
        <v>2005</v>
      </c>
      <c r="AO76" s="17" t="str">
        <f t="shared" si="149"/>
        <v>m</v>
      </c>
      <c r="AP76" s="17">
        <f t="shared" si="150"/>
        <v>120</v>
      </c>
      <c r="AQ76" s="172">
        <f t="shared" si="151"/>
        <v>9.8000000000000007</v>
      </c>
      <c r="AR76" s="17">
        <f t="shared" si="152"/>
        <v>2008</v>
      </c>
      <c r="AS76" s="17" t="str">
        <f t="shared" si="153"/>
        <v>i</v>
      </c>
      <c r="AT76" s="17">
        <f t="shared" si="154"/>
        <v>141</v>
      </c>
      <c r="AU76" s="141">
        <f t="shared" si="155"/>
        <v>12469</v>
      </c>
      <c r="AV76" s="17">
        <f t="shared" si="156"/>
        <v>2010</v>
      </c>
      <c r="AW76" s="17" t="str">
        <f t="shared" si="157"/>
        <v>m</v>
      </c>
      <c r="AX76" s="17">
        <f t="shared" si="158"/>
        <v>27</v>
      </c>
      <c r="AY76" s="170">
        <f t="shared" si="159"/>
        <v>163</v>
      </c>
      <c r="AZ76" s="17">
        <f t="shared" si="160"/>
        <v>2013</v>
      </c>
      <c r="BA76" s="17" t="str">
        <f t="shared" si="161"/>
        <v>m</v>
      </c>
      <c r="BB76" s="17">
        <f t="shared" si="162"/>
        <v>148</v>
      </c>
      <c r="BC76" s="170">
        <f t="shared" si="163"/>
        <v>58</v>
      </c>
      <c r="BD76" s="17">
        <f t="shared" si="164"/>
        <v>2012</v>
      </c>
      <c r="BE76" s="17" t="str">
        <f t="shared" si="165"/>
        <v>m</v>
      </c>
      <c r="BF76" s="131"/>
      <c r="BG76" s="131"/>
      <c r="BH76" s="131"/>
      <c r="BI76" s="131"/>
      <c r="BJ76" s="17">
        <f t="shared" si="166"/>
        <v>31</v>
      </c>
      <c r="BK76" s="172">
        <f t="shared" si="167"/>
        <v>5.5</v>
      </c>
      <c r="BL76" s="17">
        <f t="shared" si="168"/>
        <v>2013</v>
      </c>
      <c r="BM76" s="17" t="str">
        <f t="shared" si="169"/>
        <v>m</v>
      </c>
      <c r="BN76" s="17">
        <f t="shared" si="170"/>
        <v>97</v>
      </c>
      <c r="BO76" s="172">
        <f t="shared" si="171"/>
        <v>28.69</v>
      </c>
      <c r="BP76" s="17">
        <f t="shared" si="172"/>
        <v>2013</v>
      </c>
      <c r="BQ76" s="17" t="str">
        <f t="shared" si="173"/>
        <v>m</v>
      </c>
      <c r="BR76" s="131"/>
      <c r="BS76" s="131"/>
      <c r="BT76" s="131"/>
      <c r="BU76" s="131"/>
      <c r="BV76" s="138"/>
      <c r="BW76" s="138"/>
      <c r="BX76" s="138"/>
      <c r="BY76" s="138"/>
      <c r="BZ76" s="17">
        <f t="shared" si="174"/>
        <v>73</v>
      </c>
      <c r="CA76" s="170">
        <f t="shared" si="175"/>
        <v>131</v>
      </c>
      <c r="CB76" s="17">
        <f t="shared" si="176"/>
        <v>2013</v>
      </c>
      <c r="CC76" s="17" t="str">
        <f t="shared" si="177"/>
        <v>m</v>
      </c>
      <c r="CD76" s="131"/>
      <c r="CE76" s="131"/>
      <c r="CF76" s="131"/>
      <c r="CG76" s="131"/>
      <c r="CH76" s="17">
        <f t="shared" si="178"/>
        <v>71</v>
      </c>
      <c r="CI76" s="171">
        <f t="shared" si="179"/>
        <v>-0.47</v>
      </c>
      <c r="CJ76" s="17">
        <f t="shared" si="180"/>
        <v>2013</v>
      </c>
      <c r="CK76" s="17" t="str">
        <f t="shared" si="181"/>
        <v>m</v>
      </c>
      <c r="CL76" s="17">
        <f t="shared" si="182"/>
        <v>56</v>
      </c>
      <c r="CM76" s="170">
        <f t="shared" si="183"/>
        <v>28</v>
      </c>
      <c r="CN76" s="17">
        <f t="shared" si="184"/>
        <v>2013</v>
      </c>
      <c r="CO76" s="17" t="str">
        <f t="shared" si="185"/>
        <v>m</v>
      </c>
    </row>
    <row r="77" spans="1:93" ht="16">
      <c r="A77" s="45" t="s">
        <v>449</v>
      </c>
      <c r="B77" s="45" t="s">
        <v>448</v>
      </c>
      <c r="C77" s="117" t="s">
        <v>41</v>
      </c>
      <c r="D77" s="82">
        <f t="shared" si="124"/>
        <v>72.599999999999994</v>
      </c>
      <c r="E77" s="83">
        <f t="shared" si="125"/>
        <v>71</v>
      </c>
      <c r="F77" s="131"/>
      <c r="G77" s="131"/>
      <c r="H77" s="131"/>
      <c r="I77" s="131"/>
      <c r="J77" s="17">
        <f t="shared" si="126"/>
        <v>36</v>
      </c>
      <c r="K77" s="17">
        <f t="shared" si="127"/>
        <v>58</v>
      </c>
      <c r="L77" s="17">
        <f t="shared" si="128"/>
        <v>2007</v>
      </c>
      <c r="M77" s="17" t="str">
        <f t="shared" si="129"/>
        <v>m</v>
      </c>
      <c r="N77" s="17">
        <f t="shared" si="130"/>
        <v>67</v>
      </c>
      <c r="O77" s="17">
        <f t="shared" si="131"/>
        <v>7</v>
      </c>
      <c r="P77" s="17">
        <f t="shared" si="132"/>
        <v>2010</v>
      </c>
      <c r="Q77" s="17" t="str">
        <f t="shared" si="133"/>
        <v>i</v>
      </c>
      <c r="R77" s="131"/>
      <c r="S77" s="131"/>
      <c r="T77" s="131"/>
      <c r="U77" s="131"/>
      <c r="V77" s="17">
        <f t="shared" si="134"/>
        <v>82</v>
      </c>
      <c r="W77" s="17">
        <f t="shared" si="135"/>
        <v>85</v>
      </c>
      <c r="X77" s="17">
        <f t="shared" si="136"/>
        <v>2010</v>
      </c>
      <c r="Y77" s="17" t="str">
        <f t="shared" si="137"/>
        <v>m</v>
      </c>
      <c r="Z77" s="17">
        <f t="shared" si="138"/>
        <v>98</v>
      </c>
      <c r="AA77" s="173">
        <f t="shared" si="139"/>
        <v>0.81200000000000006</v>
      </c>
      <c r="AB77" s="17">
        <f t="shared" si="140"/>
        <v>2008</v>
      </c>
      <c r="AC77" s="17" t="str">
        <f t="shared" si="141"/>
        <v>m</v>
      </c>
      <c r="AD77" s="17">
        <f t="shared" si="142"/>
        <v>71</v>
      </c>
      <c r="AE77" s="170">
        <f t="shared" si="143"/>
        <v>1061</v>
      </c>
      <c r="AF77" s="17">
        <f t="shared" si="144"/>
        <v>2011</v>
      </c>
      <c r="AG77" s="17" t="str">
        <f t="shared" si="145"/>
        <v>i</v>
      </c>
      <c r="AH77" s="131"/>
      <c r="AI77" s="131"/>
      <c r="AJ77" s="131"/>
      <c r="AK77" s="131"/>
      <c r="AL77" s="17">
        <f t="shared" si="146"/>
        <v>73</v>
      </c>
      <c r="AM77" s="17">
        <f t="shared" si="147"/>
        <v>29</v>
      </c>
      <c r="AN77" s="17">
        <f t="shared" si="148"/>
        <v>2010</v>
      </c>
      <c r="AO77" s="17" t="str">
        <f t="shared" si="149"/>
        <v>i</v>
      </c>
      <c r="AP77" s="17">
        <f t="shared" si="150"/>
        <v>89</v>
      </c>
      <c r="AQ77" s="172">
        <f t="shared" si="151"/>
        <v>10.3</v>
      </c>
      <c r="AR77" s="17">
        <f t="shared" si="152"/>
        <v>2008</v>
      </c>
      <c r="AS77" s="17" t="str">
        <f t="shared" si="153"/>
        <v>i</v>
      </c>
      <c r="AT77" s="17">
        <f t="shared" si="154"/>
        <v>80</v>
      </c>
      <c r="AU77" s="141">
        <f t="shared" si="155"/>
        <v>3069</v>
      </c>
      <c r="AV77" s="17">
        <f t="shared" si="156"/>
        <v>2010</v>
      </c>
      <c r="AW77" s="17" t="str">
        <f t="shared" si="157"/>
        <v>m</v>
      </c>
      <c r="AX77" s="17">
        <f t="shared" si="158"/>
        <v>77</v>
      </c>
      <c r="AY77" s="170">
        <f t="shared" si="159"/>
        <v>114</v>
      </c>
      <c r="AZ77" s="17">
        <f t="shared" si="160"/>
        <v>2013</v>
      </c>
      <c r="BA77" s="17" t="str">
        <f t="shared" si="161"/>
        <v>m</v>
      </c>
      <c r="BB77" s="17">
        <f t="shared" si="162"/>
        <v>81</v>
      </c>
      <c r="BC77" s="170">
        <f t="shared" si="163"/>
        <v>50</v>
      </c>
      <c r="BD77" s="17">
        <f t="shared" si="164"/>
        <v>2012</v>
      </c>
      <c r="BE77" s="17" t="str">
        <f t="shared" si="165"/>
        <v>i</v>
      </c>
      <c r="BF77" s="131"/>
      <c r="BG77" s="131"/>
      <c r="BH77" s="131"/>
      <c r="BI77" s="131"/>
      <c r="BJ77" s="17">
        <f t="shared" si="166"/>
        <v>156</v>
      </c>
      <c r="BK77" s="172">
        <f t="shared" si="167"/>
        <v>1</v>
      </c>
      <c r="BL77" s="17">
        <f t="shared" si="168"/>
        <v>2013</v>
      </c>
      <c r="BM77" s="17" t="str">
        <f t="shared" si="169"/>
        <v>m</v>
      </c>
      <c r="BN77" s="17">
        <f t="shared" si="170"/>
        <v>78</v>
      </c>
      <c r="BO77" s="172">
        <f t="shared" si="171"/>
        <v>32.22</v>
      </c>
      <c r="BP77" s="17">
        <f t="shared" si="172"/>
        <v>2013</v>
      </c>
      <c r="BQ77" s="17" t="str">
        <f t="shared" si="173"/>
        <v>i</v>
      </c>
      <c r="BR77" s="131"/>
      <c r="BS77" s="131"/>
      <c r="BT77" s="131"/>
      <c r="BU77" s="131"/>
      <c r="BV77" s="138"/>
      <c r="BW77" s="138"/>
      <c r="BX77" s="138"/>
      <c r="BY77" s="138"/>
      <c r="BZ77" s="17">
        <f t="shared" si="174"/>
        <v>11</v>
      </c>
      <c r="CA77" s="170">
        <f t="shared" si="175"/>
        <v>205</v>
      </c>
      <c r="CB77" s="17">
        <f t="shared" si="176"/>
        <v>2013</v>
      </c>
      <c r="CC77" s="17" t="str">
        <f t="shared" si="177"/>
        <v>m</v>
      </c>
      <c r="CD77" s="131"/>
      <c r="CE77" s="131"/>
      <c r="CF77" s="131"/>
      <c r="CG77" s="131"/>
      <c r="CH77" s="17">
        <f t="shared" si="178"/>
        <v>107</v>
      </c>
      <c r="CI77" s="171">
        <f t="shared" si="179"/>
        <v>-0.08</v>
      </c>
      <c r="CJ77" s="17">
        <f t="shared" si="180"/>
        <v>2013</v>
      </c>
      <c r="CK77" s="17" t="str">
        <f t="shared" si="181"/>
        <v>m</v>
      </c>
      <c r="CL77" s="17">
        <f t="shared" si="182"/>
        <v>81</v>
      </c>
      <c r="CM77" s="170">
        <f t="shared" si="183"/>
        <v>29</v>
      </c>
      <c r="CN77" s="17">
        <f t="shared" si="184"/>
        <v>2013</v>
      </c>
      <c r="CO77" s="17" t="str">
        <f t="shared" si="185"/>
        <v>i</v>
      </c>
    </row>
    <row r="78" spans="1:93" ht="16">
      <c r="A78" s="45" t="s">
        <v>373</v>
      </c>
      <c r="B78" s="45" t="s">
        <v>372</v>
      </c>
      <c r="C78" s="117" t="s">
        <v>90</v>
      </c>
      <c r="D78" s="82">
        <f t="shared" si="124"/>
        <v>72.8</v>
      </c>
      <c r="E78" s="83">
        <f t="shared" si="125"/>
        <v>72</v>
      </c>
      <c r="F78" s="131"/>
      <c r="G78" s="131"/>
      <c r="H78" s="131"/>
      <c r="I78" s="131"/>
      <c r="J78" s="17">
        <f t="shared" si="126"/>
        <v>82</v>
      </c>
      <c r="K78" s="17">
        <f t="shared" si="127"/>
        <v>69</v>
      </c>
      <c r="L78" s="17">
        <f t="shared" si="128"/>
        <v>2007</v>
      </c>
      <c r="M78" s="17" t="str">
        <f t="shared" si="129"/>
        <v>m</v>
      </c>
      <c r="N78" s="17">
        <f t="shared" si="130"/>
        <v>23</v>
      </c>
      <c r="O78" s="17">
        <f t="shared" si="131"/>
        <v>4</v>
      </c>
      <c r="P78" s="17">
        <f t="shared" si="132"/>
        <v>2010</v>
      </c>
      <c r="Q78" s="17" t="str">
        <f t="shared" si="133"/>
        <v>m</v>
      </c>
      <c r="R78" s="131"/>
      <c r="S78" s="131"/>
      <c r="T78" s="131"/>
      <c r="U78" s="131"/>
      <c r="V78" s="17">
        <f t="shared" si="134"/>
        <v>82</v>
      </c>
      <c r="W78" s="17">
        <f t="shared" si="135"/>
        <v>85</v>
      </c>
      <c r="X78" s="17">
        <f t="shared" si="136"/>
        <v>2010</v>
      </c>
      <c r="Y78" s="17" t="str">
        <f t="shared" si="137"/>
        <v>m</v>
      </c>
      <c r="Z78" s="17">
        <f t="shared" si="138"/>
        <v>35</v>
      </c>
      <c r="AA78" s="173">
        <f t="shared" si="139"/>
        <v>0.68799999999999994</v>
      </c>
      <c r="AB78" s="17">
        <f t="shared" si="140"/>
        <v>2008</v>
      </c>
      <c r="AC78" s="17" t="str">
        <f t="shared" si="141"/>
        <v>m</v>
      </c>
      <c r="AD78" s="17">
        <f t="shared" si="142"/>
        <v>51</v>
      </c>
      <c r="AE78" s="170">
        <f t="shared" si="143"/>
        <v>539</v>
      </c>
      <c r="AF78" s="17">
        <f t="shared" si="144"/>
        <v>2011</v>
      </c>
      <c r="AG78" s="17" t="str">
        <f t="shared" si="145"/>
        <v>m</v>
      </c>
      <c r="AH78" s="131"/>
      <c r="AI78" s="131"/>
      <c r="AJ78" s="131"/>
      <c r="AK78" s="131"/>
      <c r="AL78" s="17">
        <f t="shared" si="146"/>
        <v>24</v>
      </c>
      <c r="AM78" s="17">
        <f t="shared" si="147"/>
        <v>54</v>
      </c>
      <c r="AN78" s="17">
        <f t="shared" si="148"/>
        <v>2011</v>
      </c>
      <c r="AO78" s="17" t="str">
        <f t="shared" si="149"/>
        <v>m</v>
      </c>
      <c r="AP78" s="17">
        <f t="shared" si="150"/>
        <v>77</v>
      </c>
      <c r="AQ78" s="172">
        <f t="shared" si="151"/>
        <v>10.4</v>
      </c>
      <c r="AR78" s="17">
        <f t="shared" si="152"/>
        <v>2008</v>
      </c>
      <c r="AS78" s="17" t="str">
        <f t="shared" si="153"/>
        <v>i</v>
      </c>
      <c r="AT78" s="17">
        <f t="shared" si="154"/>
        <v>73</v>
      </c>
      <c r="AU78" s="141">
        <f t="shared" si="155"/>
        <v>2882</v>
      </c>
      <c r="AV78" s="17">
        <f t="shared" si="156"/>
        <v>2010</v>
      </c>
      <c r="AW78" s="17" t="str">
        <f t="shared" si="157"/>
        <v>m</v>
      </c>
      <c r="AX78" s="17">
        <f t="shared" si="158"/>
        <v>114</v>
      </c>
      <c r="AY78" s="170">
        <f t="shared" si="159"/>
        <v>79</v>
      </c>
      <c r="AZ78" s="17">
        <f t="shared" si="160"/>
        <v>2013</v>
      </c>
      <c r="BA78" s="17" t="str">
        <f t="shared" si="161"/>
        <v>m</v>
      </c>
      <c r="BB78" s="17">
        <f t="shared" si="162"/>
        <v>97</v>
      </c>
      <c r="BC78" s="170">
        <f t="shared" si="163"/>
        <v>52</v>
      </c>
      <c r="BD78" s="17">
        <f t="shared" si="164"/>
        <v>2012</v>
      </c>
      <c r="BE78" s="17" t="str">
        <f t="shared" si="165"/>
        <v>m</v>
      </c>
      <c r="BF78" s="131"/>
      <c r="BG78" s="131"/>
      <c r="BH78" s="131"/>
      <c r="BI78" s="131"/>
      <c r="BJ78" s="17">
        <f t="shared" si="166"/>
        <v>77</v>
      </c>
      <c r="BK78" s="172">
        <f t="shared" si="167"/>
        <v>3.5</v>
      </c>
      <c r="BL78" s="17">
        <f t="shared" si="168"/>
        <v>2013</v>
      </c>
      <c r="BM78" s="17" t="str">
        <f t="shared" si="169"/>
        <v>m</v>
      </c>
      <c r="BN78" s="17">
        <f t="shared" si="170"/>
        <v>92</v>
      </c>
      <c r="BO78" s="172">
        <f t="shared" si="171"/>
        <v>29.39</v>
      </c>
      <c r="BP78" s="17">
        <f t="shared" si="172"/>
        <v>2013</v>
      </c>
      <c r="BQ78" s="17" t="str">
        <f t="shared" si="173"/>
        <v>m</v>
      </c>
      <c r="BR78" s="131"/>
      <c r="BS78" s="131"/>
      <c r="BT78" s="131"/>
      <c r="BU78" s="131"/>
      <c r="BV78" s="138"/>
      <c r="BW78" s="138"/>
      <c r="BX78" s="138"/>
      <c r="BY78" s="138"/>
      <c r="BZ78" s="17">
        <f t="shared" si="174"/>
        <v>77</v>
      </c>
      <c r="CA78" s="170">
        <f t="shared" si="175"/>
        <v>127</v>
      </c>
      <c r="CB78" s="17">
        <f t="shared" si="176"/>
        <v>2013</v>
      </c>
      <c r="CC78" s="17" t="str">
        <f t="shared" si="177"/>
        <v>m</v>
      </c>
      <c r="CD78" s="131"/>
      <c r="CE78" s="131"/>
      <c r="CF78" s="131"/>
      <c r="CG78" s="131"/>
      <c r="CH78" s="17">
        <f t="shared" si="178"/>
        <v>60</v>
      </c>
      <c r="CI78" s="171">
        <f t="shared" si="179"/>
        <v>-0.62</v>
      </c>
      <c r="CJ78" s="17">
        <f t="shared" si="180"/>
        <v>2013</v>
      </c>
      <c r="CK78" s="17" t="str">
        <f t="shared" si="181"/>
        <v>m</v>
      </c>
      <c r="CL78" s="17">
        <f t="shared" si="182"/>
        <v>163</v>
      </c>
      <c r="CM78" s="170">
        <f t="shared" si="183"/>
        <v>41</v>
      </c>
      <c r="CN78" s="17">
        <f t="shared" si="184"/>
        <v>2013</v>
      </c>
      <c r="CO78" s="17" t="str">
        <f t="shared" si="185"/>
        <v>m</v>
      </c>
    </row>
    <row r="79" spans="1:93" ht="16">
      <c r="A79" s="45" t="s">
        <v>467</v>
      </c>
      <c r="B79" s="45" t="s">
        <v>466</v>
      </c>
      <c r="C79" s="117" t="s">
        <v>118</v>
      </c>
      <c r="D79" s="82">
        <f t="shared" si="124"/>
        <v>73.933333333333337</v>
      </c>
      <c r="E79" s="83">
        <f t="shared" si="125"/>
        <v>73</v>
      </c>
      <c r="F79" s="131"/>
      <c r="G79" s="131"/>
      <c r="H79" s="131"/>
      <c r="I79" s="131"/>
      <c r="J79" s="17">
        <f t="shared" si="126"/>
        <v>104</v>
      </c>
      <c r="K79" s="17">
        <f t="shared" si="127"/>
        <v>72</v>
      </c>
      <c r="L79" s="17">
        <f t="shared" si="128"/>
        <v>2007</v>
      </c>
      <c r="M79" s="17" t="str">
        <f t="shared" si="129"/>
        <v>m</v>
      </c>
      <c r="N79" s="17">
        <f t="shared" si="130"/>
        <v>23</v>
      </c>
      <c r="O79" s="17">
        <f t="shared" si="131"/>
        <v>4</v>
      </c>
      <c r="P79" s="17">
        <f t="shared" si="132"/>
        <v>2010</v>
      </c>
      <c r="Q79" s="17" t="str">
        <f t="shared" si="133"/>
        <v>m</v>
      </c>
      <c r="R79" s="131"/>
      <c r="S79" s="131"/>
      <c r="T79" s="131"/>
      <c r="U79" s="131"/>
      <c r="V79" s="17">
        <f t="shared" si="134"/>
        <v>65</v>
      </c>
      <c r="W79" s="17">
        <f t="shared" si="135"/>
        <v>77</v>
      </c>
      <c r="X79" s="17">
        <f t="shared" si="136"/>
        <v>2010</v>
      </c>
      <c r="Y79" s="17" t="str">
        <f t="shared" si="137"/>
        <v>m</v>
      </c>
      <c r="Z79" s="17">
        <f t="shared" si="138"/>
        <v>104</v>
      </c>
      <c r="AA79" s="173">
        <f t="shared" si="139"/>
        <v>0.81599999999999995</v>
      </c>
      <c r="AB79" s="17">
        <f t="shared" si="140"/>
        <v>2008</v>
      </c>
      <c r="AC79" s="17" t="str">
        <f t="shared" si="141"/>
        <v>m</v>
      </c>
      <c r="AD79" s="17">
        <f t="shared" si="142"/>
        <v>64</v>
      </c>
      <c r="AE79" s="170">
        <f t="shared" si="143"/>
        <v>826</v>
      </c>
      <c r="AF79" s="17">
        <f t="shared" si="144"/>
        <v>2011</v>
      </c>
      <c r="AG79" s="17" t="str">
        <f t="shared" si="145"/>
        <v>m</v>
      </c>
      <c r="AH79" s="131"/>
      <c r="AI79" s="131"/>
      <c r="AJ79" s="131"/>
      <c r="AK79" s="131"/>
      <c r="AL79" s="17">
        <f t="shared" si="146"/>
        <v>145</v>
      </c>
      <c r="AM79" s="17">
        <f t="shared" si="147"/>
        <v>9</v>
      </c>
      <c r="AN79" s="17">
        <f t="shared" si="148"/>
        <v>2007</v>
      </c>
      <c r="AO79" s="17" t="str">
        <f t="shared" si="149"/>
        <v>m</v>
      </c>
      <c r="AP79" s="17">
        <f t="shared" si="150"/>
        <v>125</v>
      </c>
      <c r="AQ79" s="172">
        <f t="shared" si="151"/>
        <v>9.6</v>
      </c>
      <c r="AR79" s="17">
        <f t="shared" si="152"/>
        <v>2008</v>
      </c>
      <c r="AS79" s="17" t="str">
        <f t="shared" si="153"/>
        <v>m</v>
      </c>
      <c r="AT79" s="17">
        <f t="shared" si="154"/>
        <v>72</v>
      </c>
      <c r="AU79" s="141">
        <f t="shared" si="155"/>
        <v>2865</v>
      </c>
      <c r="AV79" s="17">
        <f t="shared" si="156"/>
        <v>2010</v>
      </c>
      <c r="AW79" s="17" t="str">
        <f t="shared" si="157"/>
        <v>m</v>
      </c>
      <c r="AX79" s="17">
        <f t="shared" si="158"/>
        <v>107</v>
      </c>
      <c r="AY79" s="170">
        <f t="shared" si="159"/>
        <v>87</v>
      </c>
      <c r="AZ79" s="17">
        <f t="shared" si="160"/>
        <v>2013</v>
      </c>
      <c r="BA79" s="17" t="str">
        <f t="shared" si="161"/>
        <v>m</v>
      </c>
      <c r="BB79" s="17">
        <f t="shared" si="162"/>
        <v>48</v>
      </c>
      <c r="BC79" s="170">
        <f t="shared" si="163"/>
        <v>46</v>
      </c>
      <c r="BD79" s="17">
        <f t="shared" si="164"/>
        <v>2012</v>
      </c>
      <c r="BE79" s="17" t="str">
        <f t="shared" si="165"/>
        <v>m</v>
      </c>
      <c r="BF79" s="131"/>
      <c r="BG79" s="131"/>
      <c r="BH79" s="131"/>
      <c r="BI79" s="131"/>
      <c r="BJ79" s="17">
        <f t="shared" si="166"/>
        <v>56</v>
      </c>
      <c r="BK79" s="172">
        <f t="shared" si="167"/>
        <v>4.5</v>
      </c>
      <c r="BL79" s="17">
        <f t="shared" si="168"/>
        <v>2013</v>
      </c>
      <c r="BM79" s="17" t="str">
        <f t="shared" si="169"/>
        <v>m</v>
      </c>
      <c r="BN79" s="17">
        <f t="shared" si="170"/>
        <v>44</v>
      </c>
      <c r="BO79" s="172">
        <f t="shared" si="171"/>
        <v>39.04</v>
      </c>
      <c r="BP79" s="17">
        <f t="shared" si="172"/>
        <v>2013</v>
      </c>
      <c r="BQ79" s="17" t="str">
        <f t="shared" si="173"/>
        <v>m</v>
      </c>
      <c r="BR79" s="131"/>
      <c r="BS79" s="131"/>
      <c r="BT79" s="131"/>
      <c r="BU79" s="131"/>
      <c r="BV79" s="138"/>
      <c r="BW79" s="138"/>
      <c r="BX79" s="138"/>
      <c r="BY79" s="138"/>
      <c r="BZ79" s="17">
        <f t="shared" si="174"/>
        <v>148</v>
      </c>
      <c r="CA79" s="170">
        <f t="shared" si="175"/>
        <v>55</v>
      </c>
      <c r="CB79" s="17">
        <f t="shared" si="176"/>
        <v>2013</v>
      </c>
      <c r="CC79" s="17" t="str">
        <f t="shared" si="177"/>
        <v>m</v>
      </c>
      <c r="CD79" s="131"/>
      <c r="CE79" s="131"/>
      <c r="CF79" s="131"/>
      <c r="CG79" s="131"/>
      <c r="CH79" s="17">
        <f t="shared" si="178"/>
        <v>89</v>
      </c>
      <c r="CI79" s="171">
        <f t="shared" si="179"/>
        <v>-0.3</v>
      </c>
      <c r="CJ79" s="17">
        <f t="shared" si="180"/>
        <v>2013</v>
      </c>
      <c r="CK79" s="17" t="str">
        <f t="shared" si="181"/>
        <v>m</v>
      </c>
      <c r="CL79" s="17">
        <f t="shared" si="182"/>
        <v>19</v>
      </c>
      <c r="CM79" s="170">
        <f t="shared" si="183"/>
        <v>20</v>
      </c>
      <c r="CN79" s="17">
        <f t="shared" si="184"/>
        <v>2013</v>
      </c>
      <c r="CO79" s="17" t="str">
        <f t="shared" si="185"/>
        <v>m</v>
      </c>
    </row>
    <row r="80" spans="1:93" ht="16">
      <c r="A80" s="45" t="s">
        <v>393</v>
      </c>
      <c r="B80" s="45" t="s">
        <v>392</v>
      </c>
      <c r="C80" s="117" t="s">
        <v>211</v>
      </c>
      <c r="D80" s="82">
        <f t="shared" si="124"/>
        <v>74</v>
      </c>
      <c r="E80" s="83">
        <f t="shared" si="125"/>
        <v>74</v>
      </c>
      <c r="F80" s="131"/>
      <c r="G80" s="131"/>
      <c r="H80" s="131"/>
      <c r="I80" s="131"/>
      <c r="J80" s="17">
        <f t="shared" si="126"/>
        <v>104</v>
      </c>
      <c r="K80" s="17">
        <f t="shared" si="127"/>
        <v>72</v>
      </c>
      <c r="L80" s="17">
        <f t="shared" si="128"/>
        <v>2007</v>
      </c>
      <c r="M80" s="17" t="str">
        <f t="shared" si="129"/>
        <v>m</v>
      </c>
      <c r="N80" s="17">
        <f t="shared" si="130"/>
        <v>84</v>
      </c>
      <c r="O80" s="17">
        <f t="shared" si="131"/>
        <v>8</v>
      </c>
      <c r="P80" s="17">
        <f t="shared" si="132"/>
        <v>2010</v>
      </c>
      <c r="Q80" s="17" t="str">
        <f t="shared" si="133"/>
        <v>m</v>
      </c>
      <c r="R80" s="131"/>
      <c r="S80" s="131"/>
      <c r="T80" s="131"/>
      <c r="U80" s="131"/>
      <c r="V80" s="17">
        <f t="shared" si="134"/>
        <v>144</v>
      </c>
      <c r="W80" s="17">
        <f t="shared" si="135"/>
        <v>98</v>
      </c>
      <c r="X80" s="17">
        <f t="shared" si="136"/>
        <v>2010</v>
      </c>
      <c r="Y80" s="17" t="str">
        <f t="shared" si="137"/>
        <v>m</v>
      </c>
      <c r="Z80" s="17">
        <f t="shared" si="138"/>
        <v>106</v>
      </c>
      <c r="AA80" s="173">
        <f t="shared" si="139"/>
        <v>0.82</v>
      </c>
      <c r="AB80" s="17">
        <f t="shared" si="140"/>
        <v>2008</v>
      </c>
      <c r="AC80" s="17" t="str">
        <f t="shared" si="141"/>
        <v>m</v>
      </c>
      <c r="AD80" s="17">
        <f t="shared" si="142"/>
        <v>117</v>
      </c>
      <c r="AE80" s="170">
        <f t="shared" si="143"/>
        <v>2649</v>
      </c>
      <c r="AF80" s="17">
        <f t="shared" si="144"/>
        <v>2011</v>
      </c>
      <c r="AG80" s="17" t="str">
        <f t="shared" si="145"/>
        <v>m</v>
      </c>
      <c r="AH80" s="131"/>
      <c r="AI80" s="131"/>
      <c r="AJ80" s="131"/>
      <c r="AK80" s="131"/>
      <c r="AL80" s="17">
        <f t="shared" si="146"/>
        <v>93</v>
      </c>
      <c r="AM80" s="17">
        <f t="shared" si="147"/>
        <v>24</v>
      </c>
      <c r="AN80" s="17">
        <f t="shared" si="148"/>
        <v>2010</v>
      </c>
      <c r="AO80" s="17" t="str">
        <f t="shared" si="149"/>
        <v>i</v>
      </c>
      <c r="AP80" s="17">
        <f t="shared" si="150"/>
        <v>99</v>
      </c>
      <c r="AQ80" s="172">
        <f t="shared" si="151"/>
        <v>10.199999999999999</v>
      </c>
      <c r="AR80" s="17">
        <f t="shared" si="152"/>
        <v>2009</v>
      </c>
      <c r="AS80" s="17" t="str">
        <f t="shared" si="153"/>
        <v>i</v>
      </c>
      <c r="AT80" s="17">
        <f t="shared" si="154"/>
        <v>105</v>
      </c>
      <c r="AU80" s="141">
        <f t="shared" si="155"/>
        <v>5227</v>
      </c>
      <c r="AV80" s="17">
        <f t="shared" si="156"/>
        <v>2010</v>
      </c>
      <c r="AW80" s="17" t="str">
        <f t="shared" si="157"/>
        <v>m</v>
      </c>
      <c r="AX80" s="17">
        <f t="shared" si="158"/>
        <v>38</v>
      </c>
      <c r="AY80" s="170">
        <f t="shared" si="159"/>
        <v>152</v>
      </c>
      <c r="AZ80" s="17">
        <f t="shared" si="160"/>
        <v>2013</v>
      </c>
      <c r="BA80" s="17" t="str">
        <f t="shared" si="161"/>
        <v>m</v>
      </c>
      <c r="BB80" s="17">
        <f t="shared" si="162"/>
        <v>21</v>
      </c>
      <c r="BC80" s="170">
        <f t="shared" si="163"/>
        <v>43</v>
      </c>
      <c r="BD80" s="17">
        <f t="shared" si="164"/>
        <v>2012</v>
      </c>
      <c r="BE80" s="17" t="str">
        <f t="shared" si="165"/>
        <v>m</v>
      </c>
      <c r="BF80" s="131"/>
      <c r="BG80" s="131"/>
      <c r="BH80" s="131"/>
      <c r="BI80" s="131"/>
      <c r="BJ80" s="17">
        <f t="shared" si="166"/>
        <v>15</v>
      </c>
      <c r="BK80" s="172">
        <f t="shared" si="167"/>
        <v>6</v>
      </c>
      <c r="BL80" s="17">
        <f t="shared" si="168"/>
        <v>2013</v>
      </c>
      <c r="BM80" s="17" t="str">
        <f t="shared" si="169"/>
        <v>m</v>
      </c>
      <c r="BN80" s="17">
        <f t="shared" si="170"/>
        <v>6</v>
      </c>
      <c r="BO80" s="172">
        <f t="shared" si="171"/>
        <v>73.400000000000006</v>
      </c>
      <c r="BP80" s="17">
        <f t="shared" si="172"/>
        <v>2013</v>
      </c>
      <c r="BQ80" s="17" t="str">
        <f t="shared" si="173"/>
        <v>m</v>
      </c>
      <c r="BR80" s="131"/>
      <c r="BS80" s="131"/>
      <c r="BT80" s="131"/>
      <c r="BU80" s="131"/>
      <c r="BV80" s="138"/>
      <c r="BW80" s="138"/>
      <c r="BX80" s="138"/>
      <c r="BY80" s="138"/>
      <c r="BZ80" s="17">
        <f t="shared" si="174"/>
        <v>177</v>
      </c>
      <c r="CA80" s="170">
        <f t="shared" si="175"/>
        <v>25</v>
      </c>
      <c r="CB80" s="17">
        <f t="shared" si="176"/>
        <v>2013</v>
      </c>
      <c r="CC80" s="17" t="str">
        <f t="shared" si="177"/>
        <v>m</v>
      </c>
      <c r="CD80" s="131"/>
      <c r="CE80" s="131"/>
      <c r="CF80" s="131"/>
      <c r="CG80" s="131"/>
      <c r="CH80" s="17">
        <f t="shared" si="178"/>
        <v>26</v>
      </c>
      <c r="CI80" s="171">
        <f t="shared" si="179"/>
        <v>-1.1000000000000001</v>
      </c>
      <c r="CJ80" s="17">
        <f t="shared" si="180"/>
        <v>2013</v>
      </c>
      <c r="CK80" s="17" t="str">
        <f t="shared" si="181"/>
        <v>m</v>
      </c>
      <c r="CL80" s="17">
        <f t="shared" si="182"/>
        <v>81</v>
      </c>
      <c r="CM80" s="170">
        <f t="shared" si="183"/>
        <v>29</v>
      </c>
      <c r="CN80" s="17">
        <f t="shared" si="184"/>
        <v>2013</v>
      </c>
      <c r="CO80" s="17" t="str">
        <f t="shared" si="185"/>
        <v>i</v>
      </c>
    </row>
    <row r="81" spans="1:93" ht="16">
      <c r="A81" s="45" t="s">
        <v>379</v>
      </c>
      <c r="B81" s="45" t="s">
        <v>378</v>
      </c>
      <c r="C81" s="117" t="s">
        <v>50</v>
      </c>
      <c r="D81" s="82">
        <f t="shared" si="124"/>
        <v>75.066666666666663</v>
      </c>
      <c r="E81" s="83">
        <f t="shared" si="125"/>
        <v>75</v>
      </c>
      <c r="F81" s="131"/>
      <c r="G81" s="131"/>
      <c r="H81" s="131"/>
      <c r="I81" s="131"/>
      <c r="J81" s="17">
        <f t="shared" si="126"/>
        <v>45</v>
      </c>
      <c r="K81" s="17">
        <f t="shared" si="127"/>
        <v>60</v>
      </c>
      <c r="L81" s="17">
        <f t="shared" si="128"/>
        <v>2007</v>
      </c>
      <c r="M81" s="17" t="str">
        <f t="shared" si="129"/>
        <v>m</v>
      </c>
      <c r="N81" s="17">
        <f t="shared" si="130"/>
        <v>107</v>
      </c>
      <c r="O81" s="17">
        <f t="shared" si="131"/>
        <v>9</v>
      </c>
      <c r="P81" s="17">
        <f t="shared" si="132"/>
        <v>2010</v>
      </c>
      <c r="Q81" s="17" t="str">
        <f t="shared" si="133"/>
        <v>m</v>
      </c>
      <c r="R81" s="131"/>
      <c r="S81" s="131"/>
      <c r="T81" s="131"/>
      <c r="U81" s="131"/>
      <c r="V81" s="17">
        <f t="shared" si="134"/>
        <v>95</v>
      </c>
      <c r="W81" s="17">
        <f t="shared" si="135"/>
        <v>89</v>
      </c>
      <c r="X81" s="17">
        <f t="shared" si="136"/>
        <v>2010</v>
      </c>
      <c r="Y81" s="17" t="str">
        <f t="shared" si="137"/>
        <v>m</v>
      </c>
      <c r="Z81" s="17">
        <f t="shared" si="138"/>
        <v>93</v>
      </c>
      <c r="AA81" s="173">
        <f t="shared" si="139"/>
        <v>0.80700000000000005</v>
      </c>
      <c r="AB81" s="17">
        <f t="shared" si="140"/>
        <v>2008</v>
      </c>
      <c r="AC81" s="17" t="str">
        <f t="shared" si="141"/>
        <v>m</v>
      </c>
      <c r="AD81" s="17">
        <f t="shared" si="142"/>
        <v>70</v>
      </c>
      <c r="AE81" s="170">
        <f t="shared" si="143"/>
        <v>1039</v>
      </c>
      <c r="AF81" s="17">
        <f t="shared" si="144"/>
        <v>2011</v>
      </c>
      <c r="AG81" s="17" t="str">
        <f t="shared" si="145"/>
        <v>i</v>
      </c>
      <c r="AH81" s="131"/>
      <c r="AI81" s="131"/>
      <c r="AJ81" s="131"/>
      <c r="AK81" s="131"/>
      <c r="AL81" s="17">
        <f t="shared" si="146"/>
        <v>73</v>
      </c>
      <c r="AM81" s="17">
        <f t="shared" si="147"/>
        <v>29</v>
      </c>
      <c r="AN81" s="17">
        <f t="shared" si="148"/>
        <v>2010</v>
      </c>
      <c r="AO81" s="17" t="str">
        <f t="shared" si="149"/>
        <v>i</v>
      </c>
      <c r="AP81" s="17">
        <f t="shared" si="150"/>
        <v>77</v>
      </c>
      <c r="AQ81" s="172">
        <f t="shared" si="151"/>
        <v>10.4</v>
      </c>
      <c r="AR81" s="17">
        <f t="shared" si="152"/>
        <v>2008</v>
      </c>
      <c r="AS81" s="17" t="str">
        <f t="shared" si="153"/>
        <v>i</v>
      </c>
      <c r="AT81" s="17">
        <f t="shared" si="154"/>
        <v>77</v>
      </c>
      <c r="AU81" s="141">
        <f t="shared" si="155"/>
        <v>2996</v>
      </c>
      <c r="AV81" s="17">
        <f t="shared" si="156"/>
        <v>2010</v>
      </c>
      <c r="AW81" s="17" t="str">
        <f t="shared" si="157"/>
        <v>m</v>
      </c>
      <c r="AX81" s="17">
        <f t="shared" si="158"/>
        <v>76</v>
      </c>
      <c r="AY81" s="170">
        <f t="shared" si="159"/>
        <v>115</v>
      </c>
      <c r="AZ81" s="17">
        <f t="shared" si="160"/>
        <v>2013</v>
      </c>
      <c r="BA81" s="17" t="str">
        <f t="shared" si="161"/>
        <v>m</v>
      </c>
      <c r="BB81" s="17">
        <f t="shared" si="162"/>
        <v>81</v>
      </c>
      <c r="BC81" s="170">
        <f t="shared" si="163"/>
        <v>50</v>
      </c>
      <c r="BD81" s="17">
        <f t="shared" si="164"/>
        <v>2012</v>
      </c>
      <c r="BE81" s="17" t="str">
        <f t="shared" si="165"/>
        <v>i</v>
      </c>
      <c r="BF81" s="131"/>
      <c r="BG81" s="131"/>
      <c r="BH81" s="131"/>
      <c r="BI81" s="131"/>
      <c r="BJ81" s="17">
        <f t="shared" si="166"/>
        <v>106</v>
      </c>
      <c r="BK81" s="172">
        <f t="shared" si="167"/>
        <v>2.5</v>
      </c>
      <c r="BL81" s="17">
        <f t="shared" si="168"/>
        <v>2013</v>
      </c>
      <c r="BM81" s="17" t="str">
        <f t="shared" si="169"/>
        <v>m</v>
      </c>
      <c r="BN81" s="17">
        <f t="shared" si="170"/>
        <v>117</v>
      </c>
      <c r="BO81" s="172">
        <f t="shared" si="171"/>
        <v>27.08</v>
      </c>
      <c r="BP81" s="17">
        <f t="shared" si="172"/>
        <v>2013</v>
      </c>
      <c r="BQ81" s="17" t="str">
        <f t="shared" si="173"/>
        <v>m</v>
      </c>
      <c r="BR81" s="131"/>
      <c r="BS81" s="131"/>
      <c r="BT81" s="131"/>
      <c r="BU81" s="131"/>
      <c r="BV81" s="138"/>
      <c r="BW81" s="138"/>
      <c r="BX81" s="138"/>
      <c r="BY81" s="138"/>
      <c r="BZ81" s="17">
        <f t="shared" si="174"/>
        <v>45</v>
      </c>
      <c r="CA81" s="170">
        <f t="shared" si="175"/>
        <v>164</v>
      </c>
      <c r="CB81" s="17">
        <f t="shared" si="176"/>
        <v>2013</v>
      </c>
      <c r="CC81" s="17" t="str">
        <f t="shared" si="177"/>
        <v>m</v>
      </c>
      <c r="CD81" s="131"/>
      <c r="CE81" s="131"/>
      <c r="CF81" s="131"/>
      <c r="CG81" s="131"/>
      <c r="CH81" s="17">
        <f t="shared" si="178"/>
        <v>76</v>
      </c>
      <c r="CI81" s="171">
        <f t="shared" si="179"/>
        <v>-0.42</v>
      </c>
      <c r="CJ81" s="17">
        <f t="shared" si="180"/>
        <v>2013</v>
      </c>
      <c r="CK81" s="17" t="str">
        <f t="shared" si="181"/>
        <v>m</v>
      </c>
      <c r="CL81" s="17">
        <f t="shared" si="182"/>
        <v>81</v>
      </c>
      <c r="CM81" s="170">
        <f t="shared" si="183"/>
        <v>29</v>
      </c>
      <c r="CN81" s="17">
        <f t="shared" si="184"/>
        <v>2013</v>
      </c>
      <c r="CO81" s="17" t="str">
        <f t="shared" si="185"/>
        <v>i</v>
      </c>
    </row>
    <row r="82" spans="1:93" ht="16">
      <c r="A82" s="45" t="s">
        <v>617</v>
      </c>
      <c r="B82" s="45" t="s">
        <v>616</v>
      </c>
      <c r="C82" s="117" t="s">
        <v>95</v>
      </c>
      <c r="D82" s="82">
        <f t="shared" si="124"/>
        <v>75.666666666666671</v>
      </c>
      <c r="E82" s="83">
        <f t="shared" si="125"/>
        <v>76</v>
      </c>
      <c r="F82" s="131"/>
      <c r="G82" s="131"/>
      <c r="H82" s="131"/>
      <c r="I82" s="131"/>
      <c r="J82" s="17">
        <f t="shared" si="126"/>
        <v>82</v>
      </c>
      <c r="K82" s="17">
        <f t="shared" si="127"/>
        <v>69</v>
      </c>
      <c r="L82" s="17">
        <f t="shared" si="128"/>
        <v>2007</v>
      </c>
      <c r="M82" s="17" t="str">
        <f t="shared" si="129"/>
        <v>m</v>
      </c>
      <c r="N82" s="17">
        <f t="shared" si="130"/>
        <v>67</v>
      </c>
      <c r="O82" s="17">
        <f t="shared" si="131"/>
        <v>7</v>
      </c>
      <c r="P82" s="17">
        <f t="shared" si="132"/>
        <v>2010</v>
      </c>
      <c r="Q82" s="17" t="str">
        <f t="shared" si="133"/>
        <v>m</v>
      </c>
      <c r="R82" s="131"/>
      <c r="S82" s="131"/>
      <c r="T82" s="131"/>
      <c r="U82" s="131"/>
      <c r="V82" s="17">
        <f t="shared" si="134"/>
        <v>61</v>
      </c>
      <c r="W82" s="17">
        <f t="shared" si="135"/>
        <v>74</v>
      </c>
      <c r="X82" s="17">
        <f t="shared" si="136"/>
        <v>2010</v>
      </c>
      <c r="Y82" s="17" t="str">
        <f t="shared" si="137"/>
        <v>m</v>
      </c>
      <c r="Z82" s="17">
        <f t="shared" si="138"/>
        <v>75</v>
      </c>
      <c r="AA82" s="173">
        <f t="shared" si="139"/>
        <v>0.78400000000000003</v>
      </c>
      <c r="AB82" s="17">
        <f t="shared" si="140"/>
        <v>2008</v>
      </c>
      <c r="AC82" s="17" t="str">
        <f t="shared" si="141"/>
        <v>m</v>
      </c>
      <c r="AD82" s="17">
        <f t="shared" si="142"/>
        <v>69</v>
      </c>
      <c r="AE82" s="170">
        <f t="shared" si="143"/>
        <v>1029</v>
      </c>
      <c r="AF82" s="17">
        <f t="shared" si="144"/>
        <v>2011</v>
      </c>
      <c r="AG82" s="17" t="str">
        <f t="shared" si="145"/>
        <v>i</v>
      </c>
      <c r="AH82" s="131"/>
      <c r="AI82" s="131"/>
      <c r="AJ82" s="131"/>
      <c r="AK82" s="131"/>
      <c r="AL82" s="17">
        <f t="shared" si="146"/>
        <v>68</v>
      </c>
      <c r="AM82" s="17">
        <f t="shared" si="147"/>
        <v>30</v>
      </c>
      <c r="AN82" s="17">
        <f t="shared" si="148"/>
        <v>2010</v>
      </c>
      <c r="AO82" s="17" t="str">
        <f t="shared" si="149"/>
        <v>i</v>
      </c>
      <c r="AP82" s="17">
        <f t="shared" si="150"/>
        <v>77</v>
      </c>
      <c r="AQ82" s="172">
        <f t="shared" si="151"/>
        <v>10.4</v>
      </c>
      <c r="AR82" s="17">
        <f t="shared" si="152"/>
        <v>2008</v>
      </c>
      <c r="AS82" s="17" t="str">
        <f t="shared" si="153"/>
        <v>i</v>
      </c>
      <c r="AT82" s="17">
        <f t="shared" si="154"/>
        <v>76</v>
      </c>
      <c r="AU82" s="141">
        <f t="shared" si="155"/>
        <v>2963</v>
      </c>
      <c r="AV82" s="17">
        <f t="shared" si="156"/>
        <v>2010</v>
      </c>
      <c r="AW82" s="17" t="str">
        <f t="shared" si="157"/>
        <v>m</v>
      </c>
      <c r="AX82" s="17">
        <f t="shared" si="158"/>
        <v>119</v>
      </c>
      <c r="AY82" s="170">
        <f t="shared" si="159"/>
        <v>74</v>
      </c>
      <c r="AZ82" s="17">
        <f t="shared" si="160"/>
        <v>2013</v>
      </c>
      <c r="BA82" s="17" t="str">
        <f t="shared" si="161"/>
        <v>m</v>
      </c>
      <c r="BB82" s="17">
        <f t="shared" si="162"/>
        <v>81</v>
      </c>
      <c r="BC82" s="170">
        <f t="shared" si="163"/>
        <v>50</v>
      </c>
      <c r="BD82" s="17">
        <f t="shared" si="164"/>
        <v>2012</v>
      </c>
      <c r="BE82" s="17" t="str">
        <f t="shared" si="165"/>
        <v>i</v>
      </c>
      <c r="BF82" s="131"/>
      <c r="BG82" s="131"/>
      <c r="BH82" s="131"/>
      <c r="BI82" s="131"/>
      <c r="BJ82" s="17">
        <f t="shared" si="166"/>
        <v>118</v>
      </c>
      <c r="BK82" s="172">
        <f t="shared" si="167"/>
        <v>2</v>
      </c>
      <c r="BL82" s="17">
        <f t="shared" si="168"/>
        <v>2013</v>
      </c>
      <c r="BM82" s="17" t="str">
        <f t="shared" si="169"/>
        <v>m</v>
      </c>
      <c r="BN82" s="17">
        <f t="shared" si="170"/>
        <v>77</v>
      </c>
      <c r="BO82" s="172">
        <f t="shared" si="171"/>
        <v>32.29</v>
      </c>
      <c r="BP82" s="17">
        <f t="shared" si="172"/>
        <v>2013</v>
      </c>
      <c r="BQ82" s="17" t="str">
        <f t="shared" si="173"/>
        <v>i</v>
      </c>
      <c r="BR82" s="131"/>
      <c r="BS82" s="131"/>
      <c r="BT82" s="131"/>
      <c r="BU82" s="131"/>
      <c r="BV82" s="138"/>
      <c r="BW82" s="138"/>
      <c r="BX82" s="138"/>
      <c r="BY82" s="138"/>
      <c r="BZ82" s="17">
        <f t="shared" si="174"/>
        <v>28</v>
      </c>
      <c r="CA82" s="170">
        <f t="shared" si="175"/>
        <v>184</v>
      </c>
      <c r="CB82" s="17">
        <f t="shared" si="176"/>
        <v>2013</v>
      </c>
      <c r="CC82" s="17" t="str">
        <f t="shared" si="177"/>
        <v>m</v>
      </c>
      <c r="CD82" s="131"/>
      <c r="CE82" s="131"/>
      <c r="CF82" s="131"/>
      <c r="CG82" s="131"/>
      <c r="CH82" s="17">
        <f t="shared" si="178"/>
        <v>131</v>
      </c>
      <c r="CI82" s="171">
        <f t="shared" si="179"/>
        <v>0.23</v>
      </c>
      <c r="CJ82" s="17">
        <f t="shared" si="180"/>
        <v>2013</v>
      </c>
      <c r="CK82" s="17" t="str">
        <f t="shared" si="181"/>
        <v>m</v>
      </c>
      <c r="CL82" s="17">
        <f t="shared" si="182"/>
        <v>81</v>
      </c>
      <c r="CM82" s="170">
        <f t="shared" si="183"/>
        <v>29</v>
      </c>
      <c r="CN82" s="17">
        <f t="shared" si="184"/>
        <v>2013</v>
      </c>
      <c r="CO82" s="17" t="str">
        <f t="shared" si="185"/>
        <v>i</v>
      </c>
    </row>
    <row r="83" spans="1:93" ht="16">
      <c r="A83" s="45" t="s">
        <v>461</v>
      </c>
      <c r="B83" s="45" t="s">
        <v>460</v>
      </c>
      <c r="C83" s="117" t="s">
        <v>69</v>
      </c>
      <c r="D83" s="82">
        <f t="shared" si="124"/>
        <v>76.8</v>
      </c>
      <c r="E83" s="83">
        <f t="shared" si="125"/>
        <v>77</v>
      </c>
      <c r="F83" s="131"/>
      <c r="G83" s="131"/>
      <c r="H83" s="131"/>
      <c r="I83" s="131"/>
      <c r="J83" s="17">
        <f t="shared" si="126"/>
        <v>60</v>
      </c>
      <c r="K83" s="17">
        <f t="shared" si="127"/>
        <v>64</v>
      </c>
      <c r="L83" s="17">
        <f t="shared" si="128"/>
        <v>2007</v>
      </c>
      <c r="M83" s="17" t="str">
        <f t="shared" si="129"/>
        <v>m</v>
      </c>
      <c r="N83" s="17">
        <f t="shared" si="130"/>
        <v>84</v>
      </c>
      <c r="O83" s="17">
        <f t="shared" si="131"/>
        <v>8</v>
      </c>
      <c r="P83" s="17">
        <f t="shared" si="132"/>
        <v>2010</v>
      </c>
      <c r="Q83" s="17" t="str">
        <f t="shared" si="133"/>
        <v>m</v>
      </c>
      <c r="R83" s="131"/>
      <c r="S83" s="131"/>
      <c r="T83" s="131"/>
      <c r="U83" s="131"/>
      <c r="V83" s="17">
        <f t="shared" si="134"/>
        <v>51</v>
      </c>
      <c r="W83" s="17">
        <f t="shared" si="135"/>
        <v>67</v>
      </c>
      <c r="X83" s="17">
        <f t="shared" si="136"/>
        <v>2010</v>
      </c>
      <c r="Y83" s="17" t="str">
        <f t="shared" si="137"/>
        <v>m</v>
      </c>
      <c r="Z83" s="17">
        <f t="shared" si="138"/>
        <v>48</v>
      </c>
      <c r="AA83" s="173">
        <f t="shared" si="139"/>
        <v>0.74399999999999999</v>
      </c>
      <c r="AB83" s="17">
        <f t="shared" si="140"/>
        <v>2008</v>
      </c>
      <c r="AC83" s="17" t="str">
        <f t="shared" si="141"/>
        <v>m</v>
      </c>
      <c r="AD83" s="17">
        <f t="shared" si="142"/>
        <v>92</v>
      </c>
      <c r="AE83" s="170">
        <f t="shared" si="143"/>
        <v>1577</v>
      </c>
      <c r="AF83" s="17">
        <f t="shared" si="144"/>
        <v>2011</v>
      </c>
      <c r="AG83" s="17" t="str">
        <f t="shared" si="145"/>
        <v>m</v>
      </c>
      <c r="AH83" s="131"/>
      <c r="AI83" s="131"/>
      <c r="AJ83" s="131"/>
      <c r="AK83" s="131"/>
      <c r="AL83" s="17">
        <f t="shared" si="146"/>
        <v>47</v>
      </c>
      <c r="AM83" s="17">
        <f t="shared" si="147"/>
        <v>39</v>
      </c>
      <c r="AN83" s="17">
        <f t="shared" si="148"/>
        <v>2010</v>
      </c>
      <c r="AO83" s="17" t="str">
        <f t="shared" si="149"/>
        <v>m</v>
      </c>
      <c r="AP83" s="17">
        <f t="shared" si="150"/>
        <v>38</v>
      </c>
      <c r="AQ83" s="172">
        <f t="shared" si="151"/>
        <v>10.5</v>
      </c>
      <c r="AR83" s="17">
        <f t="shared" si="152"/>
        <v>2008</v>
      </c>
      <c r="AS83" s="17" t="str">
        <f t="shared" si="153"/>
        <v>i</v>
      </c>
      <c r="AT83" s="17">
        <f t="shared" si="154"/>
        <v>65</v>
      </c>
      <c r="AU83" s="141">
        <f t="shared" si="155"/>
        <v>2247</v>
      </c>
      <c r="AV83" s="17">
        <f t="shared" si="156"/>
        <v>2010</v>
      </c>
      <c r="AW83" s="17" t="str">
        <f t="shared" si="157"/>
        <v>m</v>
      </c>
      <c r="AX83" s="17">
        <f t="shared" si="158"/>
        <v>117</v>
      </c>
      <c r="AY83" s="170">
        <f t="shared" si="159"/>
        <v>76</v>
      </c>
      <c r="AZ83" s="17">
        <f t="shared" si="160"/>
        <v>2013</v>
      </c>
      <c r="BA83" s="17" t="str">
        <f t="shared" si="161"/>
        <v>m</v>
      </c>
      <c r="BB83" s="17">
        <f t="shared" si="162"/>
        <v>41</v>
      </c>
      <c r="BC83" s="170">
        <f t="shared" si="163"/>
        <v>45</v>
      </c>
      <c r="BD83" s="17">
        <f t="shared" si="164"/>
        <v>2012</v>
      </c>
      <c r="BE83" s="17" t="str">
        <f t="shared" si="165"/>
        <v>m</v>
      </c>
      <c r="BF83" s="131"/>
      <c r="BG83" s="131"/>
      <c r="BH83" s="131"/>
      <c r="BI83" s="131"/>
      <c r="BJ83" s="17">
        <f t="shared" si="166"/>
        <v>137</v>
      </c>
      <c r="BK83" s="172">
        <f t="shared" si="167"/>
        <v>1.5</v>
      </c>
      <c r="BL83" s="17">
        <f t="shared" si="168"/>
        <v>2013</v>
      </c>
      <c r="BM83" s="17" t="str">
        <f t="shared" si="169"/>
        <v>m</v>
      </c>
      <c r="BN83" s="17">
        <f t="shared" si="170"/>
        <v>89</v>
      </c>
      <c r="BO83" s="172">
        <f t="shared" si="171"/>
        <v>29.93</v>
      </c>
      <c r="BP83" s="17">
        <f t="shared" si="172"/>
        <v>2013</v>
      </c>
      <c r="BQ83" s="17" t="str">
        <f t="shared" si="173"/>
        <v>m</v>
      </c>
      <c r="BR83" s="131"/>
      <c r="BS83" s="131"/>
      <c r="BT83" s="131"/>
      <c r="BU83" s="131"/>
      <c r="BV83" s="138"/>
      <c r="BW83" s="138"/>
      <c r="BX83" s="138"/>
      <c r="BY83" s="138"/>
      <c r="BZ83" s="17">
        <f t="shared" si="174"/>
        <v>85</v>
      </c>
      <c r="CA83" s="170">
        <f t="shared" si="175"/>
        <v>119</v>
      </c>
      <c r="CB83" s="17">
        <f t="shared" si="176"/>
        <v>2013</v>
      </c>
      <c r="CC83" s="17" t="str">
        <f t="shared" si="177"/>
        <v>m</v>
      </c>
      <c r="CD83" s="131"/>
      <c r="CE83" s="131"/>
      <c r="CF83" s="131"/>
      <c r="CG83" s="131"/>
      <c r="CH83" s="17">
        <f t="shared" si="178"/>
        <v>97</v>
      </c>
      <c r="CI83" s="171">
        <f t="shared" si="179"/>
        <v>-0.21</v>
      </c>
      <c r="CJ83" s="17">
        <f t="shared" si="180"/>
        <v>2013</v>
      </c>
      <c r="CK83" s="17" t="str">
        <f t="shared" si="181"/>
        <v>m</v>
      </c>
      <c r="CL83" s="17">
        <f t="shared" si="182"/>
        <v>149</v>
      </c>
      <c r="CM83" s="170">
        <f t="shared" si="183"/>
        <v>39</v>
      </c>
      <c r="CN83" s="17">
        <f t="shared" si="184"/>
        <v>2013</v>
      </c>
      <c r="CO83" s="17" t="str">
        <f t="shared" si="185"/>
        <v>m</v>
      </c>
    </row>
    <row r="84" spans="1:93" ht="16">
      <c r="A84" s="45" t="s">
        <v>337</v>
      </c>
      <c r="B84" s="45" t="s">
        <v>336</v>
      </c>
      <c r="C84" s="117" t="s">
        <v>82</v>
      </c>
      <c r="D84" s="82">
        <f t="shared" si="124"/>
        <v>76.86666666666666</v>
      </c>
      <c r="E84" s="83">
        <f t="shared" si="125"/>
        <v>78</v>
      </c>
      <c r="F84" s="131"/>
      <c r="G84" s="131"/>
      <c r="H84" s="131"/>
      <c r="I84" s="131"/>
      <c r="J84" s="17">
        <f t="shared" si="126"/>
        <v>74</v>
      </c>
      <c r="K84" s="17">
        <f t="shared" si="127"/>
        <v>68</v>
      </c>
      <c r="L84" s="17">
        <f t="shared" si="128"/>
        <v>2007</v>
      </c>
      <c r="M84" s="17" t="str">
        <f t="shared" si="129"/>
        <v>m</v>
      </c>
      <c r="N84" s="17">
        <f t="shared" si="130"/>
        <v>52</v>
      </c>
      <c r="O84" s="17">
        <f t="shared" si="131"/>
        <v>6</v>
      </c>
      <c r="P84" s="17">
        <f t="shared" si="132"/>
        <v>2010</v>
      </c>
      <c r="Q84" s="17" t="str">
        <f t="shared" si="133"/>
        <v>m</v>
      </c>
      <c r="R84" s="131"/>
      <c r="S84" s="131"/>
      <c r="T84" s="131"/>
      <c r="U84" s="131"/>
      <c r="V84" s="17">
        <f t="shared" si="134"/>
        <v>137</v>
      </c>
      <c r="W84" s="17">
        <f t="shared" si="135"/>
        <v>97</v>
      </c>
      <c r="X84" s="17">
        <f t="shared" si="136"/>
        <v>2010</v>
      </c>
      <c r="Y84" s="17" t="str">
        <f t="shared" si="137"/>
        <v>m</v>
      </c>
      <c r="Z84" s="17">
        <f t="shared" si="138"/>
        <v>52</v>
      </c>
      <c r="AA84" s="173">
        <f t="shared" si="139"/>
        <v>0.748</v>
      </c>
      <c r="AB84" s="17">
        <f t="shared" si="140"/>
        <v>2008</v>
      </c>
      <c r="AC84" s="17" t="str">
        <f t="shared" si="141"/>
        <v>m</v>
      </c>
      <c r="AD84" s="17">
        <f t="shared" si="142"/>
        <v>99</v>
      </c>
      <c r="AE84" s="170">
        <f t="shared" si="143"/>
        <v>1743</v>
      </c>
      <c r="AF84" s="17">
        <f t="shared" si="144"/>
        <v>2011</v>
      </c>
      <c r="AG84" s="17" t="str">
        <f t="shared" si="145"/>
        <v>m</v>
      </c>
      <c r="AH84" s="131"/>
      <c r="AI84" s="131"/>
      <c r="AJ84" s="131"/>
      <c r="AK84" s="131"/>
      <c r="AL84" s="17">
        <f t="shared" si="146"/>
        <v>99</v>
      </c>
      <c r="AM84" s="17">
        <f t="shared" si="147"/>
        <v>22</v>
      </c>
      <c r="AN84" s="17">
        <f t="shared" si="148"/>
        <v>2008</v>
      </c>
      <c r="AO84" s="17" t="str">
        <f t="shared" si="149"/>
        <v>m</v>
      </c>
      <c r="AP84" s="17">
        <f t="shared" si="150"/>
        <v>135</v>
      </c>
      <c r="AQ84" s="172">
        <f t="shared" si="151"/>
        <v>8.6999999999999993</v>
      </c>
      <c r="AR84" s="17">
        <f t="shared" si="152"/>
        <v>2008</v>
      </c>
      <c r="AS84" s="17" t="str">
        <f t="shared" si="153"/>
        <v>m</v>
      </c>
      <c r="AT84" s="17">
        <f t="shared" si="154"/>
        <v>67</v>
      </c>
      <c r="AU84" s="141">
        <f t="shared" si="155"/>
        <v>2654</v>
      </c>
      <c r="AV84" s="17">
        <f t="shared" si="156"/>
        <v>2010</v>
      </c>
      <c r="AW84" s="17" t="str">
        <f t="shared" si="157"/>
        <v>m</v>
      </c>
      <c r="AX84" s="17">
        <f t="shared" si="158"/>
        <v>63</v>
      </c>
      <c r="AY84" s="170">
        <f t="shared" si="159"/>
        <v>128</v>
      </c>
      <c r="AZ84" s="17">
        <f t="shared" si="160"/>
        <v>2013</v>
      </c>
      <c r="BA84" s="17" t="str">
        <f t="shared" si="161"/>
        <v>m</v>
      </c>
      <c r="BB84" s="17">
        <f t="shared" si="162"/>
        <v>120</v>
      </c>
      <c r="BC84" s="170">
        <f t="shared" si="163"/>
        <v>55</v>
      </c>
      <c r="BD84" s="17">
        <f t="shared" si="164"/>
        <v>2012</v>
      </c>
      <c r="BE84" s="17" t="str">
        <f t="shared" si="165"/>
        <v>m</v>
      </c>
      <c r="BF84" s="131"/>
      <c r="BG84" s="131"/>
      <c r="BH84" s="131"/>
      <c r="BI84" s="131"/>
      <c r="BJ84" s="17">
        <f t="shared" si="166"/>
        <v>47</v>
      </c>
      <c r="BK84" s="172">
        <f t="shared" si="167"/>
        <v>5</v>
      </c>
      <c r="BL84" s="17">
        <f t="shared" si="168"/>
        <v>2013</v>
      </c>
      <c r="BM84" s="17" t="str">
        <f t="shared" si="169"/>
        <v>m</v>
      </c>
      <c r="BN84" s="17">
        <f t="shared" si="170"/>
        <v>22</v>
      </c>
      <c r="BO84" s="172">
        <f t="shared" si="171"/>
        <v>48.66</v>
      </c>
      <c r="BP84" s="17">
        <f t="shared" si="172"/>
        <v>2013</v>
      </c>
      <c r="BQ84" s="17" t="str">
        <f t="shared" si="173"/>
        <v>m</v>
      </c>
      <c r="BR84" s="131"/>
      <c r="BS84" s="131"/>
      <c r="BT84" s="131"/>
      <c r="BU84" s="131"/>
      <c r="BV84" s="138"/>
      <c r="BW84" s="138"/>
      <c r="BX84" s="138"/>
      <c r="BY84" s="138"/>
      <c r="BZ84" s="17">
        <f t="shared" si="174"/>
        <v>161</v>
      </c>
      <c r="CA84" s="170">
        <f t="shared" si="175"/>
        <v>42</v>
      </c>
      <c r="CB84" s="17">
        <f t="shared" si="176"/>
        <v>2013</v>
      </c>
      <c r="CC84" s="17" t="str">
        <f t="shared" si="177"/>
        <v>m</v>
      </c>
      <c r="CD84" s="131"/>
      <c r="CE84" s="131"/>
      <c r="CF84" s="131"/>
      <c r="CG84" s="131"/>
      <c r="CH84" s="17">
        <f t="shared" si="178"/>
        <v>47</v>
      </c>
      <c r="CI84" s="171">
        <f t="shared" si="179"/>
        <v>-0.75</v>
      </c>
      <c r="CJ84" s="17">
        <f t="shared" si="180"/>
        <v>2013</v>
      </c>
      <c r="CK84" s="17" t="str">
        <f t="shared" si="181"/>
        <v>m</v>
      </c>
      <c r="CL84" s="17">
        <f t="shared" si="182"/>
        <v>30</v>
      </c>
      <c r="CM84" s="170">
        <f t="shared" si="183"/>
        <v>23</v>
      </c>
      <c r="CN84" s="17">
        <f t="shared" si="184"/>
        <v>2013</v>
      </c>
      <c r="CO84" s="17" t="str">
        <f t="shared" si="185"/>
        <v>m</v>
      </c>
    </row>
    <row r="85" spans="1:93" ht="16">
      <c r="A85" s="45" t="s">
        <v>601</v>
      </c>
      <c r="B85" s="45" t="s">
        <v>600</v>
      </c>
      <c r="C85" s="117" t="s">
        <v>73</v>
      </c>
      <c r="D85" s="82">
        <f t="shared" si="124"/>
        <v>77</v>
      </c>
      <c r="E85" s="83">
        <f t="shared" si="125"/>
        <v>79</v>
      </c>
      <c r="F85" s="131"/>
      <c r="G85" s="131"/>
      <c r="H85" s="131"/>
      <c r="I85" s="131"/>
      <c r="J85" s="17">
        <f t="shared" si="126"/>
        <v>65</v>
      </c>
      <c r="K85" s="17">
        <f t="shared" si="127"/>
        <v>65</v>
      </c>
      <c r="L85" s="17">
        <f t="shared" si="128"/>
        <v>2007</v>
      </c>
      <c r="M85" s="17" t="str">
        <f t="shared" si="129"/>
        <v>m</v>
      </c>
      <c r="N85" s="17">
        <f t="shared" si="130"/>
        <v>67</v>
      </c>
      <c r="O85" s="17">
        <f t="shared" si="131"/>
        <v>7</v>
      </c>
      <c r="P85" s="17">
        <f t="shared" si="132"/>
        <v>2010</v>
      </c>
      <c r="Q85" s="17" t="str">
        <f t="shared" si="133"/>
        <v>i</v>
      </c>
      <c r="R85" s="131"/>
      <c r="S85" s="131"/>
      <c r="T85" s="131"/>
      <c r="U85" s="131"/>
      <c r="V85" s="17">
        <f t="shared" si="134"/>
        <v>109</v>
      </c>
      <c r="W85" s="17">
        <f t="shared" si="135"/>
        <v>92</v>
      </c>
      <c r="X85" s="17">
        <f t="shared" si="136"/>
        <v>2010</v>
      </c>
      <c r="Y85" s="17" t="str">
        <f t="shared" si="137"/>
        <v>m</v>
      </c>
      <c r="Z85" s="17">
        <f t="shared" si="138"/>
        <v>72</v>
      </c>
      <c r="AA85" s="173">
        <f t="shared" si="139"/>
        <v>0.77500000000000002</v>
      </c>
      <c r="AB85" s="17">
        <f t="shared" si="140"/>
        <v>2008</v>
      </c>
      <c r="AC85" s="17" t="str">
        <f t="shared" si="141"/>
        <v>m</v>
      </c>
      <c r="AD85" s="17">
        <f t="shared" si="142"/>
        <v>74</v>
      </c>
      <c r="AE85" s="170">
        <f t="shared" si="143"/>
        <v>1097</v>
      </c>
      <c r="AF85" s="17">
        <f t="shared" si="144"/>
        <v>2011</v>
      </c>
      <c r="AG85" s="17" t="str">
        <f t="shared" si="145"/>
        <v>i</v>
      </c>
      <c r="AH85" s="131"/>
      <c r="AI85" s="131"/>
      <c r="AJ85" s="131"/>
      <c r="AK85" s="131"/>
      <c r="AL85" s="17">
        <f t="shared" si="146"/>
        <v>73</v>
      </c>
      <c r="AM85" s="17">
        <f t="shared" si="147"/>
        <v>29</v>
      </c>
      <c r="AN85" s="17">
        <f t="shared" si="148"/>
        <v>2010</v>
      </c>
      <c r="AO85" s="17" t="str">
        <f t="shared" si="149"/>
        <v>i</v>
      </c>
      <c r="AP85" s="17">
        <f t="shared" si="150"/>
        <v>77</v>
      </c>
      <c r="AQ85" s="172">
        <f t="shared" si="151"/>
        <v>10.4</v>
      </c>
      <c r="AR85" s="17">
        <f t="shared" si="152"/>
        <v>2008</v>
      </c>
      <c r="AS85" s="17" t="str">
        <f t="shared" si="153"/>
        <v>i</v>
      </c>
      <c r="AT85" s="17">
        <f t="shared" si="154"/>
        <v>81</v>
      </c>
      <c r="AU85" s="141">
        <f t="shared" si="155"/>
        <v>3187</v>
      </c>
      <c r="AV85" s="17">
        <f t="shared" si="156"/>
        <v>2010</v>
      </c>
      <c r="AW85" s="17" t="str">
        <f t="shared" si="157"/>
        <v>m</v>
      </c>
      <c r="AX85" s="17">
        <f t="shared" si="158"/>
        <v>87</v>
      </c>
      <c r="AY85" s="170">
        <f t="shared" si="159"/>
        <v>104</v>
      </c>
      <c r="AZ85" s="17">
        <f t="shared" si="160"/>
        <v>2013</v>
      </c>
      <c r="BA85" s="17" t="str">
        <f t="shared" si="161"/>
        <v>i</v>
      </c>
      <c r="BB85" s="17">
        <f t="shared" si="162"/>
        <v>88</v>
      </c>
      <c r="BC85" s="170">
        <f t="shared" si="163"/>
        <v>51</v>
      </c>
      <c r="BD85" s="17">
        <f t="shared" si="164"/>
        <v>2012</v>
      </c>
      <c r="BE85" s="17" t="str">
        <f t="shared" si="165"/>
        <v>i</v>
      </c>
      <c r="BF85" s="131"/>
      <c r="BG85" s="131"/>
      <c r="BH85" s="131"/>
      <c r="BI85" s="131"/>
      <c r="BJ85" s="17">
        <f t="shared" si="166"/>
        <v>156</v>
      </c>
      <c r="BK85" s="172">
        <f t="shared" si="167"/>
        <v>1</v>
      </c>
      <c r="BL85" s="17">
        <f t="shared" si="168"/>
        <v>2013</v>
      </c>
      <c r="BM85" s="17" t="str">
        <f t="shared" si="169"/>
        <v>m</v>
      </c>
      <c r="BN85" s="17">
        <f t="shared" si="170"/>
        <v>80</v>
      </c>
      <c r="BO85" s="172">
        <f t="shared" si="171"/>
        <v>32.14</v>
      </c>
      <c r="BP85" s="17">
        <f t="shared" si="172"/>
        <v>2013</v>
      </c>
      <c r="BQ85" s="17" t="str">
        <f t="shared" si="173"/>
        <v>i</v>
      </c>
      <c r="BR85" s="131"/>
      <c r="BS85" s="131"/>
      <c r="BT85" s="131"/>
      <c r="BU85" s="131"/>
      <c r="BV85" s="138"/>
      <c r="BW85" s="138"/>
      <c r="BX85" s="138"/>
      <c r="BY85" s="138"/>
      <c r="BZ85" s="17">
        <f t="shared" si="174"/>
        <v>2</v>
      </c>
      <c r="CA85" s="170">
        <f t="shared" si="175"/>
        <v>221</v>
      </c>
      <c r="CB85" s="17">
        <f t="shared" si="176"/>
        <v>2013</v>
      </c>
      <c r="CC85" s="17" t="str">
        <f t="shared" si="177"/>
        <v>m</v>
      </c>
      <c r="CD85" s="131"/>
      <c r="CE85" s="131"/>
      <c r="CF85" s="131"/>
      <c r="CG85" s="131"/>
      <c r="CH85" s="17">
        <f t="shared" si="178"/>
        <v>115</v>
      </c>
      <c r="CI85" s="171">
        <f t="shared" si="179"/>
        <v>0.04</v>
      </c>
      <c r="CJ85" s="17">
        <f t="shared" si="180"/>
        <v>2013</v>
      </c>
      <c r="CK85" s="17" t="str">
        <f t="shared" si="181"/>
        <v>m</v>
      </c>
      <c r="CL85" s="17">
        <f t="shared" si="182"/>
        <v>81</v>
      </c>
      <c r="CM85" s="170">
        <f t="shared" si="183"/>
        <v>29</v>
      </c>
      <c r="CN85" s="17">
        <f t="shared" si="184"/>
        <v>2013</v>
      </c>
      <c r="CO85" s="17" t="str">
        <f t="shared" si="185"/>
        <v>i</v>
      </c>
    </row>
    <row r="86" spans="1:93" ht="16">
      <c r="A86" s="45" t="s">
        <v>261</v>
      </c>
      <c r="B86" s="45" t="s">
        <v>260</v>
      </c>
      <c r="C86" s="117" t="s">
        <v>81</v>
      </c>
      <c r="D86" s="82">
        <f t="shared" si="124"/>
        <v>77.13333333333334</v>
      </c>
      <c r="E86" s="83">
        <f t="shared" si="125"/>
        <v>80</v>
      </c>
      <c r="F86" s="131"/>
      <c r="G86" s="131"/>
      <c r="H86" s="131"/>
      <c r="I86" s="131"/>
      <c r="J86" s="17">
        <f t="shared" si="126"/>
        <v>74</v>
      </c>
      <c r="K86" s="17">
        <f t="shared" si="127"/>
        <v>68</v>
      </c>
      <c r="L86" s="17">
        <f t="shared" si="128"/>
        <v>2007</v>
      </c>
      <c r="M86" s="17" t="str">
        <f t="shared" si="129"/>
        <v>m</v>
      </c>
      <c r="N86" s="17">
        <f t="shared" si="130"/>
        <v>84</v>
      </c>
      <c r="O86" s="17">
        <f t="shared" si="131"/>
        <v>8</v>
      </c>
      <c r="P86" s="17">
        <f t="shared" si="132"/>
        <v>2010</v>
      </c>
      <c r="Q86" s="17" t="str">
        <f t="shared" si="133"/>
        <v>m</v>
      </c>
      <c r="R86" s="131"/>
      <c r="S86" s="131"/>
      <c r="T86" s="131"/>
      <c r="U86" s="131"/>
      <c r="V86" s="17">
        <f t="shared" si="134"/>
        <v>118</v>
      </c>
      <c r="W86" s="17">
        <f t="shared" si="135"/>
        <v>94</v>
      </c>
      <c r="X86" s="17">
        <f t="shared" si="136"/>
        <v>2010</v>
      </c>
      <c r="Y86" s="17" t="str">
        <f t="shared" si="137"/>
        <v>m</v>
      </c>
      <c r="Z86" s="17">
        <f t="shared" si="138"/>
        <v>139</v>
      </c>
      <c r="AA86" s="173">
        <f t="shared" si="139"/>
        <v>0.86499999999999999</v>
      </c>
      <c r="AB86" s="17">
        <f t="shared" si="140"/>
        <v>2008</v>
      </c>
      <c r="AC86" s="17" t="str">
        <f t="shared" si="141"/>
        <v>m</v>
      </c>
      <c r="AD86" s="17">
        <f t="shared" si="142"/>
        <v>88</v>
      </c>
      <c r="AE86" s="170">
        <f t="shared" si="143"/>
        <v>1480</v>
      </c>
      <c r="AF86" s="17">
        <f t="shared" si="144"/>
        <v>2011</v>
      </c>
      <c r="AG86" s="17" t="str">
        <f t="shared" si="145"/>
        <v>i</v>
      </c>
      <c r="AH86" s="131"/>
      <c r="AI86" s="131"/>
      <c r="AJ86" s="131"/>
      <c r="AK86" s="131"/>
      <c r="AL86" s="17">
        <f t="shared" si="146"/>
        <v>55</v>
      </c>
      <c r="AM86" s="17">
        <f t="shared" si="147"/>
        <v>34</v>
      </c>
      <c r="AN86" s="17">
        <f t="shared" si="148"/>
        <v>2002</v>
      </c>
      <c r="AO86" s="17" t="str">
        <f t="shared" si="149"/>
        <v>m</v>
      </c>
      <c r="AP86" s="17">
        <f t="shared" si="150"/>
        <v>15</v>
      </c>
      <c r="AQ86" s="172">
        <f t="shared" si="151"/>
        <v>11</v>
      </c>
      <c r="AR86" s="17">
        <f t="shared" si="152"/>
        <v>2005</v>
      </c>
      <c r="AS86" s="17" t="str">
        <f t="shared" si="153"/>
        <v>m</v>
      </c>
      <c r="AT86" s="17">
        <f t="shared" si="154"/>
        <v>97</v>
      </c>
      <c r="AU86" s="141">
        <f t="shared" si="155"/>
        <v>4496</v>
      </c>
      <c r="AV86" s="17">
        <f t="shared" si="156"/>
        <v>2010</v>
      </c>
      <c r="AW86" s="17" t="str">
        <f t="shared" si="157"/>
        <v>m</v>
      </c>
      <c r="AX86" s="17">
        <f t="shared" si="158"/>
        <v>85</v>
      </c>
      <c r="AY86" s="170">
        <f t="shared" si="159"/>
        <v>106</v>
      </c>
      <c r="AZ86" s="17">
        <f t="shared" si="160"/>
        <v>2013</v>
      </c>
      <c r="BA86" s="17" t="str">
        <f t="shared" si="161"/>
        <v>m</v>
      </c>
      <c r="BB86" s="17">
        <f t="shared" si="162"/>
        <v>97</v>
      </c>
      <c r="BC86" s="170">
        <f t="shared" si="163"/>
        <v>52</v>
      </c>
      <c r="BD86" s="17">
        <f t="shared" si="164"/>
        <v>2012</v>
      </c>
      <c r="BE86" s="17" t="str">
        <f t="shared" si="165"/>
        <v>i</v>
      </c>
      <c r="BF86" s="131"/>
      <c r="BG86" s="131"/>
      <c r="BH86" s="131"/>
      <c r="BI86" s="131"/>
      <c r="BJ86" s="17">
        <f t="shared" si="166"/>
        <v>137</v>
      </c>
      <c r="BK86" s="172">
        <f t="shared" si="167"/>
        <v>1.5</v>
      </c>
      <c r="BL86" s="17">
        <f t="shared" si="168"/>
        <v>2013</v>
      </c>
      <c r="BM86" s="17" t="str">
        <f t="shared" si="169"/>
        <v>m</v>
      </c>
      <c r="BN86" s="17">
        <f t="shared" si="170"/>
        <v>83</v>
      </c>
      <c r="BO86" s="172">
        <f t="shared" si="171"/>
        <v>31.31</v>
      </c>
      <c r="BP86" s="17">
        <f t="shared" si="172"/>
        <v>2013</v>
      </c>
      <c r="BQ86" s="17" t="str">
        <f t="shared" si="173"/>
        <v>i</v>
      </c>
      <c r="BR86" s="131"/>
      <c r="BS86" s="131"/>
      <c r="BT86" s="131"/>
      <c r="BU86" s="131"/>
      <c r="BV86" s="138"/>
      <c r="BW86" s="138"/>
      <c r="BX86" s="138"/>
      <c r="BY86" s="138"/>
      <c r="BZ86" s="17">
        <f t="shared" si="174"/>
        <v>31</v>
      </c>
      <c r="CA86" s="170">
        <f t="shared" si="175"/>
        <v>181</v>
      </c>
      <c r="CB86" s="17">
        <f t="shared" si="176"/>
        <v>2013</v>
      </c>
      <c r="CC86" s="17" t="str">
        <f t="shared" si="177"/>
        <v>m</v>
      </c>
      <c r="CD86" s="131"/>
      <c r="CE86" s="131"/>
      <c r="CF86" s="131"/>
      <c r="CG86" s="131"/>
      <c r="CH86" s="17">
        <f t="shared" si="178"/>
        <v>112</v>
      </c>
      <c r="CI86" s="171">
        <f t="shared" si="179"/>
        <v>-0.04</v>
      </c>
      <c r="CJ86" s="17">
        <f t="shared" si="180"/>
        <v>2013</v>
      </c>
      <c r="CK86" s="17" t="str">
        <f t="shared" si="181"/>
        <v>m</v>
      </c>
      <c r="CL86" s="17">
        <f t="shared" si="182"/>
        <v>81</v>
      </c>
      <c r="CM86" s="170">
        <f t="shared" si="183"/>
        <v>29</v>
      </c>
      <c r="CN86" s="17">
        <f t="shared" si="184"/>
        <v>2013</v>
      </c>
      <c r="CO86" s="17" t="str">
        <f t="shared" si="185"/>
        <v>i</v>
      </c>
    </row>
    <row r="87" spans="1:93" ht="16">
      <c r="A87" s="45" t="s">
        <v>339</v>
      </c>
      <c r="B87" s="45" t="s">
        <v>338</v>
      </c>
      <c r="C87" s="117" t="s">
        <v>113</v>
      </c>
      <c r="D87" s="82">
        <f t="shared" si="124"/>
        <v>77.733333333333334</v>
      </c>
      <c r="E87" s="83">
        <f t="shared" si="125"/>
        <v>81</v>
      </c>
      <c r="F87" s="131"/>
      <c r="G87" s="131"/>
      <c r="H87" s="131"/>
      <c r="I87" s="131"/>
      <c r="J87" s="17">
        <f t="shared" si="126"/>
        <v>104</v>
      </c>
      <c r="K87" s="17">
        <f t="shared" si="127"/>
        <v>72</v>
      </c>
      <c r="L87" s="17">
        <f t="shared" si="128"/>
        <v>2007</v>
      </c>
      <c r="M87" s="17" t="str">
        <f t="shared" si="129"/>
        <v>m</v>
      </c>
      <c r="N87" s="17">
        <f t="shared" si="130"/>
        <v>84</v>
      </c>
      <c r="O87" s="17">
        <f t="shared" si="131"/>
        <v>8</v>
      </c>
      <c r="P87" s="17">
        <f t="shared" si="132"/>
        <v>2010</v>
      </c>
      <c r="Q87" s="17" t="str">
        <f t="shared" si="133"/>
        <v>m</v>
      </c>
      <c r="R87" s="131"/>
      <c r="S87" s="131"/>
      <c r="T87" s="131"/>
      <c r="U87" s="131"/>
      <c r="V87" s="17">
        <f t="shared" si="134"/>
        <v>91</v>
      </c>
      <c r="W87" s="17">
        <f t="shared" si="135"/>
        <v>88</v>
      </c>
      <c r="X87" s="17">
        <f t="shared" si="136"/>
        <v>2010</v>
      </c>
      <c r="Y87" s="17" t="str">
        <f t="shared" si="137"/>
        <v>m</v>
      </c>
      <c r="Z87" s="17">
        <f t="shared" si="138"/>
        <v>116</v>
      </c>
      <c r="AA87" s="173">
        <f t="shared" si="139"/>
        <v>0.83899999999999997</v>
      </c>
      <c r="AB87" s="17">
        <f t="shared" si="140"/>
        <v>2008</v>
      </c>
      <c r="AC87" s="17" t="str">
        <f t="shared" si="141"/>
        <v>m</v>
      </c>
      <c r="AD87" s="17">
        <f t="shared" si="142"/>
        <v>65</v>
      </c>
      <c r="AE87" s="170">
        <f t="shared" si="143"/>
        <v>830</v>
      </c>
      <c r="AF87" s="17">
        <f t="shared" si="144"/>
        <v>2011</v>
      </c>
      <c r="AG87" s="17" t="str">
        <f t="shared" si="145"/>
        <v>m</v>
      </c>
      <c r="AH87" s="131"/>
      <c r="AI87" s="131"/>
      <c r="AJ87" s="131"/>
      <c r="AK87" s="131"/>
      <c r="AL87" s="17">
        <f t="shared" si="146"/>
        <v>40</v>
      </c>
      <c r="AM87" s="17">
        <f t="shared" si="147"/>
        <v>43</v>
      </c>
      <c r="AN87" s="17">
        <f t="shared" si="148"/>
        <v>2010</v>
      </c>
      <c r="AO87" s="17" t="str">
        <f t="shared" si="149"/>
        <v>m</v>
      </c>
      <c r="AP87" s="17">
        <f t="shared" si="150"/>
        <v>89</v>
      </c>
      <c r="AQ87" s="172">
        <f t="shared" si="151"/>
        <v>10.3</v>
      </c>
      <c r="AR87" s="17">
        <f t="shared" si="152"/>
        <v>2008</v>
      </c>
      <c r="AS87" s="17" t="str">
        <f t="shared" si="153"/>
        <v>i</v>
      </c>
      <c r="AT87" s="17">
        <f t="shared" si="154"/>
        <v>85</v>
      </c>
      <c r="AU87" s="141">
        <f t="shared" si="155"/>
        <v>3426</v>
      </c>
      <c r="AV87" s="17">
        <f t="shared" si="156"/>
        <v>2010</v>
      </c>
      <c r="AW87" s="17" t="str">
        <f t="shared" si="157"/>
        <v>m</v>
      </c>
      <c r="AX87" s="17">
        <f t="shared" si="158"/>
        <v>73</v>
      </c>
      <c r="AY87" s="170">
        <f t="shared" si="159"/>
        <v>118</v>
      </c>
      <c r="AZ87" s="17">
        <f t="shared" si="160"/>
        <v>2013</v>
      </c>
      <c r="BA87" s="17" t="str">
        <f t="shared" si="161"/>
        <v>m</v>
      </c>
      <c r="BB87" s="17">
        <f t="shared" si="162"/>
        <v>97</v>
      </c>
      <c r="BC87" s="170">
        <f t="shared" si="163"/>
        <v>52</v>
      </c>
      <c r="BD87" s="17">
        <f t="shared" si="164"/>
        <v>2012</v>
      </c>
      <c r="BE87" s="17" t="str">
        <f t="shared" si="165"/>
        <v>m</v>
      </c>
      <c r="BF87" s="131"/>
      <c r="BG87" s="131"/>
      <c r="BH87" s="131"/>
      <c r="BI87" s="131"/>
      <c r="BJ87" s="17">
        <f t="shared" si="166"/>
        <v>106</v>
      </c>
      <c r="BK87" s="172">
        <f t="shared" si="167"/>
        <v>2.5</v>
      </c>
      <c r="BL87" s="17">
        <f t="shared" si="168"/>
        <v>2013</v>
      </c>
      <c r="BM87" s="17" t="str">
        <f t="shared" si="169"/>
        <v>m</v>
      </c>
      <c r="BN87" s="17">
        <f t="shared" si="170"/>
        <v>147</v>
      </c>
      <c r="BO87" s="172">
        <f t="shared" si="171"/>
        <v>22.86</v>
      </c>
      <c r="BP87" s="17">
        <f t="shared" si="172"/>
        <v>2013</v>
      </c>
      <c r="BQ87" s="17" t="str">
        <f t="shared" si="173"/>
        <v>m</v>
      </c>
      <c r="BR87" s="131"/>
      <c r="BS87" s="131"/>
      <c r="BT87" s="131"/>
      <c r="BU87" s="131"/>
      <c r="BV87" s="138"/>
      <c r="BW87" s="138"/>
      <c r="BX87" s="138"/>
      <c r="BY87" s="138"/>
      <c r="BZ87" s="17">
        <f t="shared" si="174"/>
        <v>55</v>
      </c>
      <c r="CA87" s="170">
        <f t="shared" si="175"/>
        <v>150</v>
      </c>
      <c r="CB87" s="17">
        <f t="shared" si="176"/>
        <v>2013</v>
      </c>
      <c r="CC87" s="17" t="str">
        <f t="shared" si="177"/>
        <v>m</v>
      </c>
      <c r="CD87" s="131"/>
      <c r="CE87" s="131"/>
      <c r="CF87" s="131"/>
      <c r="CG87" s="131"/>
      <c r="CH87" s="17">
        <f t="shared" si="178"/>
        <v>102</v>
      </c>
      <c r="CI87" s="171">
        <f t="shared" si="179"/>
        <v>-0.14000000000000001</v>
      </c>
      <c r="CJ87" s="17">
        <f t="shared" si="180"/>
        <v>2013</v>
      </c>
      <c r="CK87" s="17" t="str">
        <f t="shared" si="181"/>
        <v>m</v>
      </c>
      <c r="CL87" s="17">
        <f t="shared" si="182"/>
        <v>28</v>
      </c>
      <c r="CM87" s="170">
        <f t="shared" si="183"/>
        <v>22</v>
      </c>
      <c r="CN87" s="17">
        <f t="shared" si="184"/>
        <v>2013</v>
      </c>
      <c r="CO87" s="17" t="str">
        <f t="shared" si="185"/>
        <v>m</v>
      </c>
    </row>
    <row r="88" spans="1:93" ht="16">
      <c r="A88" s="45" t="s">
        <v>593</v>
      </c>
      <c r="B88" s="45" t="s">
        <v>592</v>
      </c>
      <c r="C88" s="117" t="s">
        <v>143</v>
      </c>
      <c r="D88" s="82">
        <f t="shared" si="124"/>
        <v>77.933333333333337</v>
      </c>
      <c r="E88" s="83">
        <f t="shared" si="125"/>
        <v>82</v>
      </c>
      <c r="F88" s="131"/>
      <c r="G88" s="131"/>
      <c r="H88" s="131"/>
      <c r="I88" s="131"/>
      <c r="J88" s="17">
        <f t="shared" si="126"/>
        <v>129</v>
      </c>
      <c r="K88" s="17">
        <f t="shared" si="127"/>
        <v>74</v>
      </c>
      <c r="L88" s="17">
        <f t="shared" si="128"/>
        <v>2007</v>
      </c>
      <c r="M88" s="17" t="str">
        <f t="shared" si="129"/>
        <v>m</v>
      </c>
      <c r="N88" s="17">
        <f t="shared" si="130"/>
        <v>52</v>
      </c>
      <c r="O88" s="17">
        <f t="shared" si="131"/>
        <v>6</v>
      </c>
      <c r="P88" s="17">
        <f t="shared" si="132"/>
        <v>2010</v>
      </c>
      <c r="Q88" s="17" t="str">
        <f t="shared" si="133"/>
        <v>m</v>
      </c>
      <c r="R88" s="131"/>
      <c r="S88" s="131"/>
      <c r="T88" s="131"/>
      <c r="U88" s="131"/>
      <c r="V88" s="17">
        <f t="shared" si="134"/>
        <v>101</v>
      </c>
      <c r="W88" s="17">
        <f t="shared" si="135"/>
        <v>90</v>
      </c>
      <c r="X88" s="17">
        <f t="shared" si="136"/>
        <v>2010</v>
      </c>
      <c r="Y88" s="17" t="str">
        <f t="shared" si="137"/>
        <v>m</v>
      </c>
      <c r="Z88" s="17">
        <f t="shared" si="138"/>
        <v>118</v>
      </c>
      <c r="AA88" s="173">
        <f t="shared" si="139"/>
        <v>0.84099999999999997</v>
      </c>
      <c r="AB88" s="17">
        <f t="shared" si="140"/>
        <v>2008</v>
      </c>
      <c r="AC88" s="17" t="str">
        <f t="shared" si="141"/>
        <v>m</v>
      </c>
      <c r="AD88" s="17">
        <f t="shared" si="142"/>
        <v>84</v>
      </c>
      <c r="AE88" s="170">
        <f t="shared" si="143"/>
        <v>1297</v>
      </c>
      <c r="AF88" s="17">
        <f t="shared" si="144"/>
        <v>2011</v>
      </c>
      <c r="AG88" s="17" t="str">
        <f t="shared" si="145"/>
        <v>m</v>
      </c>
      <c r="AH88" s="131"/>
      <c r="AI88" s="131"/>
      <c r="AJ88" s="131"/>
      <c r="AK88" s="131"/>
      <c r="AL88" s="17">
        <f t="shared" si="146"/>
        <v>116</v>
      </c>
      <c r="AM88" s="17">
        <f t="shared" si="147"/>
        <v>16</v>
      </c>
      <c r="AN88" s="17">
        <f t="shared" si="148"/>
        <v>2010</v>
      </c>
      <c r="AO88" s="17" t="str">
        <f t="shared" si="149"/>
        <v>m</v>
      </c>
      <c r="AP88" s="17">
        <f t="shared" si="150"/>
        <v>6</v>
      </c>
      <c r="AQ88" s="172">
        <f t="shared" si="151"/>
        <v>14.2</v>
      </c>
      <c r="AR88" s="17">
        <f t="shared" si="152"/>
        <v>2008</v>
      </c>
      <c r="AS88" s="17" t="str">
        <f t="shared" si="153"/>
        <v>m</v>
      </c>
      <c r="AT88" s="17">
        <f t="shared" si="154"/>
        <v>90</v>
      </c>
      <c r="AU88" s="141">
        <f t="shared" si="155"/>
        <v>4222</v>
      </c>
      <c r="AV88" s="17">
        <f t="shared" si="156"/>
        <v>2010</v>
      </c>
      <c r="AW88" s="17" t="str">
        <f t="shared" si="157"/>
        <v>m</v>
      </c>
      <c r="AX88" s="17">
        <f t="shared" si="158"/>
        <v>143</v>
      </c>
      <c r="AY88" s="170">
        <f t="shared" si="159"/>
        <v>51</v>
      </c>
      <c r="AZ88" s="17">
        <f t="shared" si="160"/>
        <v>2013</v>
      </c>
      <c r="BA88" s="17" t="str">
        <f t="shared" si="161"/>
        <v>m</v>
      </c>
      <c r="BB88" s="17">
        <f t="shared" si="162"/>
        <v>54</v>
      </c>
      <c r="BC88" s="170">
        <f t="shared" si="163"/>
        <v>47</v>
      </c>
      <c r="BD88" s="17">
        <f t="shared" si="164"/>
        <v>2012</v>
      </c>
      <c r="BE88" s="17" t="str">
        <f t="shared" si="165"/>
        <v>m</v>
      </c>
      <c r="BF88" s="131"/>
      <c r="BG88" s="131"/>
      <c r="BH88" s="131"/>
      <c r="BI88" s="131"/>
      <c r="BJ88" s="17">
        <f t="shared" si="166"/>
        <v>77</v>
      </c>
      <c r="BK88" s="172">
        <f t="shared" si="167"/>
        <v>3.5</v>
      </c>
      <c r="BL88" s="17">
        <f t="shared" si="168"/>
        <v>2013</v>
      </c>
      <c r="BM88" s="17" t="str">
        <f t="shared" si="169"/>
        <v>m</v>
      </c>
      <c r="BN88" s="17">
        <f t="shared" si="170"/>
        <v>42</v>
      </c>
      <c r="BO88" s="172">
        <f t="shared" si="171"/>
        <v>39.93</v>
      </c>
      <c r="BP88" s="17">
        <f t="shared" si="172"/>
        <v>2013</v>
      </c>
      <c r="BQ88" s="17" t="str">
        <f t="shared" si="173"/>
        <v>m</v>
      </c>
      <c r="BR88" s="131"/>
      <c r="BS88" s="131"/>
      <c r="BT88" s="131"/>
      <c r="BU88" s="131"/>
      <c r="BV88" s="138"/>
      <c r="BW88" s="138"/>
      <c r="BX88" s="138"/>
      <c r="BY88" s="138"/>
      <c r="BZ88" s="17">
        <f t="shared" si="174"/>
        <v>151</v>
      </c>
      <c r="CA88" s="170">
        <f t="shared" si="175"/>
        <v>52</v>
      </c>
      <c r="CB88" s="17">
        <f t="shared" si="176"/>
        <v>2013</v>
      </c>
      <c r="CC88" s="17" t="str">
        <f t="shared" si="177"/>
        <v>m</v>
      </c>
      <c r="CD88" s="131"/>
      <c r="CE88" s="131"/>
      <c r="CF88" s="131"/>
      <c r="CG88" s="131"/>
      <c r="CH88" s="17">
        <f t="shared" si="178"/>
        <v>94</v>
      </c>
      <c r="CI88" s="171">
        <f t="shared" si="179"/>
        <v>-0.24</v>
      </c>
      <c r="CJ88" s="17">
        <f t="shared" si="180"/>
        <v>2013</v>
      </c>
      <c r="CK88" s="17" t="str">
        <f t="shared" si="181"/>
        <v>m</v>
      </c>
      <c r="CL88" s="17">
        <f t="shared" si="182"/>
        <v>30</v>
      </c>
      <c r="CM88" s="170">
        <f t="shared" si="183"/>
        <v>23</v>
      </c>
      <c r="CN88" s="17">
        <f t="shared" si="184"/>
        <v>2013</v>
      </c>
      <c r="CO88" s="17" t="str">
        <f t="shared" si="185"/>
        <v>m</v>
      </c>
    </row>
    <row r="89" spans="1:93" ht="16">
      <c r="A89" s="45" t="s">
        <v>365</v>
      </c>
      <c r="B89" s="45" t="s">
        <v>364</v>
      </c>
      <c r="C89" s="117" t="s">
        <v>40</v>
      </c>
      <c r="D89" s="82">
        <f t="shared" si="124"/>
        <v>78.599999999999994</v>
      </c>
      <c r="E89" s="83">
        <f t="shared" si="125"/>
        <v>83</v>
      </c>
      <c r="F89" s="131"/>
      <c r="G89" s="131"/>
      <c r="H89" s="131"/>
      <c r="I89" s="131"/>
      <c r="J89" s="17">
        <f t="shared" si="126"/>
        <v>33</v>
      </c>
      <c r="K89" s="17">
        <f t="shared" si="127"/>
        <v>57</v>
      </c>
      <c r="L89" s="17">
        <f t="shared" si="128"/>
        <v>2007</v>
      </c>
      <c r="M89" s="17" t="str">
        <f t="shared" si="129"/>
        <v>m</v>
      </c>
      <c r="N89" s="17">
        <f t="shared" si="130"/>
        <v>67</v>
      </c>
      <c r="O89" s="17">
        <f t="shared" si="131"/>
        <v>7</v>
      </c>
      <c r="P89" s="17">
        <f t="shared" si="132"/>
        <v>2010</v>
      </c>
      <c r="Q89" s="17" t="str">
        <f t="shared" si="133"/>
        <v>m</v>
      </c>
      <c r="R89" s="131"/>
      <c r="S89" s="131"/>
      <c r="T89" s="131"/>
      <c r="U89" s="131"/>
      <c r="V89" s="17">
        <f t="shared" si="134"/>
        <v>27</v>
      </c>
      <c r="W89" s="17">
        <f t="shared" si="135"/>
        <v>50</v>
      </c>
      <c r="X89" s="17">
        <f t="shared" si="136"/>
        <v>2010</v>
      </c>
      <c r="Y89" s="17" t="str">
        <f t="shared" si="137"/>
        <v>m</v>
      </c>
      <c r="Z89" s="17">
        <f t="shared" si="138"/>
        <v>134</v>
      </c>
      <c r="AA89" s="173">
        <f t="shared" si="139"/>
        <v>0.86099999999999999</v>
      </c>
      <c r="AB89" s="17">
        <f t="shared" si="140"/>
        <v>2008</v>
      </c>
      <c r="AC89" s="17" t="str">
        <f t="shared" si="141"/>
        <v>m</v>
      </c>
      <c r="AD89" s="17">
        <f t="shared" si="142"/>
        <v>40</v>
      </c>
      <c r="AE89" s="170">
        <f t="shared" si="143"/>
        <v>344</v>
      </c>
      <c r="AF89" s="17">
        <f t="shared" si="144"/>
        <v>2011</v>
      </c>
      <c r="AG89" s="17" t="str">
        <f t="shared" si="145"/>
        <v>m</v>
      </c>
      <c r="AH89" s="131"/>
      <c r="AI89" s="131"/>
      <c r="AJ89" s="131"/>
      <c r="AK89" s="131"/>
      <c r="AL89" s="17">
        <f t="shared" si="146"/>
        <v>73</v>
      </c>
      <c r="AM89" s="17">
        <f t="shared" si="147"/>
        <v>29</v>
      </c>
      <c r="AN89" s="17">
        <f t="shared" si="148"/>
        <v>2006</v>
      </c>
      <c r="AO89" s="17" t="str">
        <f t="shared" si="149"/>
        <v>m</v>
      </c>
      <c r="AP89" s="17">
        <f t="shared" si="150"/>
        <v>38</v>
      </c>
      <c r="AQ89" s="172">
        <f t="shared" si="151"/>
        <v>10.5</v>
      </c>
      <c r="AR89" s="17">
        <f t="shared" si="152"/>
        <v>2008</v>
      </c>
      <c r="AS89" s="17" t="str">
        <f t="shared" si="153"/>
        <v>i</v>
      </c>
      <c r="AT89" s="17">
        <f t="shared" si="154"/>
        <v>52</v>
      </c>
      <c r="AU89" s="141">
        <f t="shared" si="155"/>
        <v>1333</v>
      </c>
      <c r="AV89" s="17">
        <f t="shared" si="156"/>
        <v>2010</v>
      </c>
      <c r="AW89" s="17" t="str">
        <f t="shared" si="157"/>
        <v>m</v>
      </c>
      <c r="AX89" s="17">
        <f t="shared" si="158"/>
        <v>126</v>
      </c>
      <c r="AY89" s="170">
        <f t="shared" si="159"/>
        <v>67</v>
      </c>
      <c r="AZ89" s="17">
        <f t="shared" si="160"/>
        <v>2013</v>
      </c>
      <c r="BA89" s="17" t="str">
        <f t="shared" si="161"/>
        <v>m</v>
      </c>
      <c r="BB89" s="17">
        <f t="shared" si="162"/>
        <v>68</v>
      </c>
      <c r="BC89" s="170">
        <f t="shared" si="163"/>
        <v>48</v>
      </c>
      <c r="BD89" s="17">
        <f t="shared" si="164"/>
        <v>2012</v>
      </c>
      <c r="BE89" s="17" t="str">
        <f t="shared" si="165"/>
        <v>m</v>
      </c>
      <c r="BF89" s="131"/>
      <c r="BG89" s="131"/>
      <c r="BH89" s="131"/>
      <c r="BI89" s="131"/>
      <c r="BJ89" s="17">
        <f t="shared" si="166"/>
        <v>137</v>
      </c>
      <c r="BK89" s="172">
        <f t="shared" si="167"/>
        <v>1.5</v>
      </c>
      <c r="BL89" s="17">
        <f t="shared" si="168"/>
        <v>2013</v>
      </c>
      <c r="BM89" s="17" t="str">
        <f t="shared" si="169"/>
        <v>m</v>
      </c>
      <c r="BN89" s="17">
        <f t="shared" si="170"/>
        <v>164</v>
      </c>
      <c r="BO89" s="172">
        <f t="shared" si="171"/>
        <v>17.27</v>
      </c>
      <c r="BP89" s="17">
        <f t="shared" si="172"/>
        <v>2013</v>
      </c>
      <c r="BQ89" s="17" t="str">
        <f t="shared" si="173"/>
        <v>m</v>
      </c>
      <c r="BR89" s="131"/>
      <c r="BS89" s="131"/>
      <c r="BT89" s="131"/>
      <c r="BU89" s="131"/>
      <c r="BV89" s="138"/>
      <c r="BW89" s="138"/>
      <c r="BX89" s="138"/>
      <c r="BY89" s="138"/>
      <c r="BZ89" s="17">
        <f t="shared" si="174"/>
        <v>116</v>
      </c>
      <c r="CA89" s="170">
        <f t="shared" si="175"/>
        <v>87</v>
      </c>
      <c r="CB89" s="17">
        <f t="shared" si="176"/>
        <v>2013</v>
      </c>
      <c r="CC89" s="17" t="str">
        <f t="shared" si="177"/>
        <v>m</v>
      </c>
      <c r="CD89" s="131"/>
      <c r="CE89" s="131"/>
      <c r="CF89" s="131"/>
      <c r="CG89" s="131"/>
      <c r="CH89" s="17">
        <f t="shared" si="178"/>
        <v>119</v>
      </c>
      <c r="CI89" s="171">
        <f t="shared" si="179"/>
        <v>7.0000000000000007E-2</v>
      </c>
      <c r="CJ89" s="17">
        <f t="shared" si="180"/>
        <v>2013</v>
      </c>
      <c r="CK89" s="17" t="str">
        <f t="shared" si="181"/>
        <v>m</v>
      </c>
      <c r="CL89" s="17">
        <f t="shared" si="182"/>
        <v>119</v>
      </c>
      <c r="CM89" s="170">
        <f t="shared" si="183"/>
        <v>33</v>
      </c>
      <c r="CN89" s="17">
        <f t="shared" si="184"/>
        <v>2013</v>
      </c>
      <c r="CO89" s="17" t="str">
        <f t="shared" si="185"/>
        <v>m</v>
      </c>
    </row>
    <row r="90" spans="1:93" ht="16">
      <c r="A90" s="45" t="s">
        <v>247</v>
      </c>
      <c r="B90" s="45" t="s">
        <v>246</v>
      </c>
      <c r="C90" s="117" t="s">
        <v>80</v>
      </c>
      <c r="D90" s="82">
        <f t="shared" si="124"/>
        <v>78.8</v>
      </c>
      <c r="E90" s="83">
        <f t="shared" si="125"/>
        <v>84</v>
      </c>
      <c r="F90" s="131"/>
      <c r="G90" s="131"/>
      <c r="H90" s="131"/>
      <c r="I90" s="131"/>
      <c r="J90" s="17">
        <f t="shared" si="126"/>
        <v>74</v>
      </c>
      <c r="K90" s="17">
        <f t="shared" si="127"/>
        <v>68</v>
      </c>
      <c r="L90" s="17">
        <f t="shared" si="128"/>
        <v>2007</v>
      </c>
      <c r="M90" s="17" t="str">
        <f t="shared" si="129"/>
        <v>m</v>
      </c>
      <c r="N90" s="17">
        <f t="shared" si="130"/>
        <v>160</v>
      </c>
      <c r="O90" s="17">
        <f t="shared" si="131"/>
        <v>11</v>
      </c>
      <c r="P90" s="17">
        <f t="shared" si="132"/>
        <v>2010</v>
      </c>
      <c r="Q90" s="17" t="str">
        <f t="shared" si="133"/>
        <v>m</v>
      </c>
      <c r="R90" s="131"/>
      <c r="S90" s="131"/>
      <c r="T90" s="131"/>
      <c r="U90" s="131"/>
      <c r="V90" s="17">
        <f t="shared" si="134"/>
        <v>74</v>
      </c>
      <c r="W90" s="17">
        <f t="shared" si="135"/>
        <v>81</v>
      </c>
      <c r="X90" s="17">
        <f t="shared" si="136"/>
        <v>2010</v>
      </c>
      <c r="Y90" s="17" t="str">
        <f t="shared" si="137"/>
        <v>m</v>
      </c>
      <c r="Z90" s="17">
        <f t="shared" si="138"/>
        <v>87</v>
      </c>
      <c r="AA90" s="173">
        <f t="shared" si="139"/>
        <v>0.79600000000000004</v>
      </c>
      <c r="AB90" s="17">
        <f t="shared" si="140"/>
        <v>2008</v>
      </c>
      <c r="AC90" s="17" t="str">
        <f t="shared" si="141"/>
        <v>m</v>
      </c>
      <c r="AD90" s="17">
        <f t="shared" si="142"/>
        <v>96</v>
      </c>
      <c r="AE90" s="170">
        <f t="shared" si="143"/>
        <v>1705</v>
      </c>
      <c r="AF90" s="17">
        <f t="shared" si="144"/>
        <v>2011</v>
      </c>
      <c r="AG90" s="17" t="str">
        <f t="shared" si="145"/>
        <v>m</v>
      </c>
      <c r="AH90" s="131"/>
      <c r="AI90" s="131"/>
      <c r="AJ90" s="131"/>
      <c r="AK90" s="131"/>
      <c r="AL90" s="17">
        <f t="shared" si="146"/>
        <v>116</v>
      </c>
      <c r="AM90" s="17">
        <f t="shared" si="147"/>
        <v>16</v>
      </c>
      <c r="AN90" s="17">
        <f t="shared" si="148"/>
        <v>2008</v>
      </c>
      <c r="AO90" s="17" t="str">
        <f t="shared" si="149"/>
        <v>m</v>
      </c>
      <c r="AP90" s="17">
        <f t="shared" si="150"/>
        <v>99</v>
      </c>
      <c r="AQ90" s="172">
        <f t="shared" si="151"/>
        <v>10.199999999999999</v>
      </c>
      <c r="AR90" s="17">
        <f t="shared" si="152"/>
        <v>2008</v>
      </c>
      <c r="AS90" s="17" t="str">
        <f t="shared" si="153"/>
        <v>i</v>
      </c>
      <c r="AT90" s="17">
        <f t="shared" si="154"/>
        <v>107</v>
      </c>
      <c r="AU90" s="141">
        <f t="shared" si="155"/>
        <v>5638</v>
      </c>
      <c r="AV90" s="17">
        <f t="shared" si="156"/>
        <v>2010</v>
      </c>
      <c r="AW90" s="17" t="str">
        <f t="shared" si="157"/>
        <v>m</v>
      </c>
      <c r="AX90" s="17">
        <f t="shared" si="158"/>
        <v>123</v>
      </c>
      <c r="AY90" s="170">
        <f t="shared" si="159"/>
        <v>70</v>
      </c>
      <c r="AZ90" s="17">
        <f t="shared" si="160"/>
        <v>2013</v>
      </c>
      <c r="BA90" s="17" t="str">
        <f t="shared" si="161"/>
        <v>m</v>
      </c>
      <c r="BB90" s="17">
        <f t="shared" si="162"/>
        <v>21</v>
      </c>
      <c r="BC90" s="170">
        <f t="shared" si="163"/>
        <v>43</v>
      </c>
      <c r="BD90" s="17">
        <f t="shared" si="164"/>
        <v>2012</v>
      </c>
      <c r="BE90" s="17" t="str">
        <f t="shared" si="165"/>
        <v>m</v>
      </c>
      <c r="BF90" s="131"/>
      <c r="BG90" s="131"/>
      <c r="BH90" s="131"/>
      <c r="BI90" s="131"/>
      <c r="BJ90" s="17">
        <f t="shared" si="166"/>
        <v>31</v>
      </c>
      <c r="BK90" s="172">
        <f t="shared" si="167"/>
        <v>5.5</v>
      </c>
      <c r="BL90" s="17">
        <f t="shared" si="168"/>
        <v>2013</v>
      </c>
      <c r="BM90" s="17" t="str">
        <f t="shared" si="169"/>
        <v>m</v>
      </c>
      <c r="BN90" s="17">
        <f t="shared" si="170"/>
        <v>24</v>
      </c>
      <c r="BO90" s="172">
        <f t="shared" si="171"/>
        <v>47.73</v>
      </c>
      <c r="BP90" s="17">
        <f t="shared" si="172"/>
        <v>2013</v>
      </c>
      <c r="BQ90" s="17" t="str">
        <f t="shared" si="173"/>
        <v>m</v>
      </c>
      <c r="BR90" s="131"/>
      <c r="BS90" s="131"/>
      <c r="BT90" s="131"/>
      <c r="BU90" s="131"/>
      <c r="BV90" s="138"/>
      <c r="BW90" s="138"/>
      <c r="BX90" s="138"/>
      <c r="BY90" s="138"/>
      <c r="BZ90" s="17">
        <f t="shared" si="174"/>
        <v>118</v>
      </c>
      <c r="CA90" s="170">
        <f t="shared" si="175"/>
        <v>85</v>
      </c>
      <c r="CB90" s="17">
        <f t="shared" si="176"/>
        <v>2013</v>
      </c>
      <c r="CC90" s="17" t="str">
        <f t="shared" si="177"/>
        <v>m</v>
      </c>
      <c r="CD90" s="131"/>
      <c r="CE90" s="131"/>
      <c r="CF90" s="131"/>
      <c r="CG90" s="131"/>
      <c r="CH90" s="17">
        <f t="shared" si="178"/>
        <v>38</v>
      </c>
      <c r="CI90" s="171">
        <f t="shared" si="179"/>
        <v>-0.85</v>
      </c>
      <c r="CJ90" s="17">
        <f t="shared" si="180"/>
        <v>2013</v>
      </c>
      <c r="CK90" s="17" t="str">
        <f t="shared" si="181"/>
        <v>m</v>
      </c>
      <c r="CL90" s="17">
        <f t="shared" si="182"/>
        <v>101</v>
      </c>
      <c r="CM90" s="170">
        <f t="shared" si="183"/>
        <v>30</v>
      </c>
      <c r="CN90" s="17">
        <f t="shared" si="184"/>
        <v>2013</v>
      </c>
      <c r="CO90" s="17" t="str">
        <f t="shared" si="185"/>
        <v>m</v>
      </c>
    </row>
    <row r="91" spans="1:93" ht="16">
      <c r="A91" s="45" t="s">
        <v>443</v>
      </c>
      <c r="B91" s="45" t="s">
        <v>442</v>
      </c>
      <c r="C91" s="117" t="s">
        <v>130</v>
      </c>
      <c r="D91" s="82">
        <f t="shared" si="124"/>
        <v>79.533333333333331</v>
      </c>
      <c r="E91" s="83">
        <f t="shared" si="125"/>
        <v>85</v>
      </c>
      <c r="F91" s="131"/>
      <c r="G91" s="131"/>
      <c r="H91" s="131"/>
      <c r="I91" s="131"/>
      <c r="J91" s="17">
        <f t="shared" si="126"/>
        <v>117</v>
      </c>
      <c r="K91" s="17">
        <f t="shared" si="127"/>
        <v>73</v>
      </c>
      <c r="L91" s="17">
        <f t="shared" si="128"/>
        <v>2007</v>
      </c>
      <c r="M91" s="17" t="str">
        <f t="shared" si="129"/>
        <v>m</v>
      </c>
      <c r="N91" s="17">
        <f t="shared" si="130"/>
        <v>52</v>
      </c>
      <c r="O91" s="17">
        <f t="shared" si="131"/>
        <v>6</v>
      </c>
      <c r="P91" s="17">
        <f t="shared" si="132"/>
        <v>2010</v>
      </c>
      <c r="Q91" s="17" t="str">
        <f t="shared" si="133"/>
        <v>m</v>
      </c>
      <c r="R91" s="131"/>
      <c r="S91" s="131"/>
      <c r="T91" s="131"/>
      <c r="U91" s="131"/>
      <c r="V91" s="17">
        <f t="shared" si="134"/>
        <v>144</v>
      </c>
      <c r="W91" s="17">
        <f t="shared" si="135"/>
        <v>98</v>
      </c>
      <c r="X91" s="17">
        <f t="shared" si="136"/>
        <v>2010</v>
      </c>
      <c r="Y91" s="17" t="str">
        <f t="shared" si="137"/>
        <v>m</v>
      </c>
      <c r="Z91" s="17">
        <f t="shared" si="138"/>
        <v>70</v>
      </c>
      <c r="AA91" s="173">
        <f t="shared" si="139"/>
        <v>0.77200000000000002</v>
      </c>
      <c r="AB91" s="17">
        <f t="shared" si="140"/>
        <v>2008</v>
      </c>
      <c r="AC91" s="17" t="str">
        <f t="shared" si="141"/>
        <v>m</v>
      </c>
      <c r="AD91" s="17">
        <f t="shared" si="142"/>
        <v>89</v>
      </c>
      <c r="AE91" s="170">
        <f t="shared" si="143"/>
        <v>1534</v>
      </c>
      <c r="AF91" s="17">
        <f t="shared" si="144"/>
        <v>2011</v>
      </c>
      <c r="AG91" s="17" t="str">
        <f t="shared" si="145"/>
        <v>i</v>
      </c>
      <c r="AH91" s="131"/>
      <c r="AI91" s="131"/>
      <c r="AJ91" s="131"/>
      <c r="AK91" s="131"/>
      <c r="AL91" s="17">
        <f t="shared" si="146"/>
        <v>86</v>
      </c>
      <c r="AM91" s="17">
        <f t="shared" si="147"/>
        <v>25</v>
      </c>
      <c r="AN91" s="17">
        <f t="shared" si="148"/>
        <v>2010</v>
      </c>
      <c r="AO91" s="17" t="str">
        <f t="shared" si="149"/>
        <v>i</v>
      </c>
      <c r="AP91" s="17">
        <f t="shared" si="150"/>
        <v>89</v>
      </c>
      <c r="AQ91" s="172">
        <f t="shared" si="151"/>
        <v>10.3</v>
      </c>
      <c r="AR91" s="17">
        <f t="shared" si="152"/>
        <v>2008</v>
      </c>
      <c r="AS91" s="17" t="str">
        <f t="shared" si="153"/>
        <v>i</v>
      </c>
      <c r="AT91" s="17">
        <f t="shared" si="154"/>
        <v>100</v>
      </c>
      <c r="AU91" s="141">
        <f t="shared" si="155"/>
        <v>4685</v>
      </c>
      <c r="AV91" s="17">
        <f t="shared" si="156"/>
        <v>2010</v>
      </c>
      <c r="AW91" s="17" t="str">
        <f t="shared" si="157"/>
        <v>m</v>
      </c>
      <c r="AX91" s="17">
        <f t="shared" si="158"/>
        <v>97</v>
      </c>
      <c r="AY91" s="170">
        <f t="shared" si="159"/>
        <v>95</v>
      </c>
      <c r="AZ91" s="17">
        <f t="shared" si="160"/>
        <v>2013</v>
      </c>
      <c r="BA91" s="17" t="str">
        <f t="shared" si="161"/>
        <v>m</v>
      </c>
      <c r="BB91" s="17">
        <f t="shared" si="162"/>
        <v>97</v>
      </c>
      <c r="BC91" s="170">
        <f t="shared" si="163"/>
        <v>52</v>
      </c>
      <c r="BD91" s="17">
        <f t="shared" si="164"/>
        <v>2012</v>
      </c>
      <c r="BE91" s="17" t="str">
        <f t="shared" si="165"/>
        <v>i</v>
      </c>
      <c r="BF91" s="131"/>
      <c r="BG91" s="131"/>
      <c r="BH91" s="131"/>
      <c r="BI91" s="131"/>
      <c r="BJ91" s="17">
        <f t="shared" si="166"/>
        <v>56</v>
      </c>
      <c r="BK91" s="172">
        <f t="shared" si="167"/>
        <v>4.5</v>
      </c>
      <c r="BL91" s="17">
        <f t="shared" si="168"/>
        <v>2013</v>
      </c>
      <c r="BM91" s="17" t="str">
        <f t="shared" si="169"/>
        <v>m</v>
      </c>
      <c r="BN91" s="17">
        <f t="shared" si="170"/>
        <v>84</v>
      </c>
      <c r="BO91" s="172">
        <f t="shared" si="171"/>
        <v>31.1</v>
      </c>
      <c r="BP91" s="17">
        <f t="shared" si="172"/>
        <v>2013</v>
      </c>
      <c r="BQ91" s="17" t="str">
        <f t="shared" si="173"/>
        <v>m</v>
      </c>
      <c r="BR91" s="131"/>
      <c r="BS91" s="131"/>
      <c r="BT91" s="131"/>
      <c r="BU91" s="131"/>
      <c r="BV91" s="138"/>
      <c r="BW91" s="138"/>
      <c r="BX91" s="138"/>
      <c r="BY91" s="138"/>
      <c r="BZ91" s="17">
        <f t="shared" si="174"/>
        <v>22</v>
      </c>
      <c r="CA91" s="170">
        <f t="shared" si="175"/>
        <v>191</v>
      </c>
      <c r="CB91" s="17">
        <f t="shared" si="176"/>
        <v>2013</v>
      </c>
      <c r="CC91" s="17" t="str">
        <f t="shared" si="177"/>
        <v>m</v>
      </c>
      <c r="CD91" s="131"/>
      <c r="CE91" s="131"/>
      <c r="CF91" s="131"/>
      <c r="CG91" s="131"/>
      <c r="CH91" s="17">
        <f t="shared" si="178"/>
        <v>79</v>
      </c>
      <c r="CI91" s="171">
        <f t="shared" si="179"/>
        <v>-0.37</v>
      </c>
      <c r="CJ91" s="17">
        <f t="shared" si="180"/>
        <v>2013</v>
      </c>
      <c r="CK91" s="17" t="str">
        <f t="shared" si="181"/>
        <v>m</v>
      </c>
      <c r="CL91" s="17">
        <f t="shared" si="182"/>
        <v>81</v>
      </c>
      <c r="CM91" s="170">
        <f t="shared" si="183"/>
        <v>29</v>
      </c>
      <c r="CN91" s="17">
        <f t="shared" si="184"/>
        <v>2013</v>
      </c>
      <c r="CO91" s="17" t="str">
        <f t="shared" si="185"/>
        <v>i</v>
      </c>
    </row>
    <row r="92" spans="1:93" ht="16">
      <c r="A92" s="45" t="s">
        <v>505</v>
      </c>
      <c r="B92" s="45" t="s">
        <v>504</v>
      </c>
      <c r="C92" s="117" t="s">
        <v>141</v>
      </c>
      <c r="D92" s="82">
        <f t="shared" si="124"/>
        <v>80</v>
      </c>
      <c r="E92" s="83">
        <f t="shared" si="125"/>
        <v>86</v>
      </c>
      <c r="F92" s="131"/>
      <c r="G92" s="131"/>
      <c r="H92" s="131"/>
      <c r="I92" s="131"/>
      <c r="J92" s="17">
        <f t="shared" si="126"/>
        <v>129</v>
      </c>
      <c r="K92" s="17">
        <f t="shared" si="127"/>
        <v>74</v>
      </c>
      <c r="L92" s="17">
        <f t="shared" si="128"/>
        <v>2007</v>
      </c>
      <c r="M92" s="17" t="str">
        <f t="shared" si="129"/>
        <v>m</v>
      </c>
      <c r="N92" s="17">
        <f t="shared" si="130"/>
        <v>84</v>
      </c>
      <c r="O92" s="17">
        <f t="shared" si="131"/>
        <v>8</v>
      </c>
      <c r="P92" s="17">
        <f t="shared" si="132"/>
        <v>2010</v>
      </c>
      <c r="Q92" s="17" t="str">
        <f t="shared" si="133"/>
        <v>m</v>
      </c>
      <c r="R92" s="131"/>
      <c r="S92" s="131"/>
      <c r="T92" s="131"/>
      <c r="U92" s="131"/>
      <c r="V92" s="17">
        <f t="shared" si="134"/>
        <v>68</v>
      </c>
      <c r="W92" s="17">
        <f t="shared" si="135"/>
        <v>79</v>
      </c>
      <c r="X92" s="17">
        <f t="shared" si="136"/>
        <v>2010</v>
      </c>
      <c r="Y92" s="17" t="str">
        <f t="shared" si="137"/>
        <v>m</v>
      </c>
      <c r="Z92" s="17">
        <f t="shared" si="138"/>
        <v>74</v>
      </c>
      <c r="AA92" s="173">
        <f t="shared" si="139"/>
        <v>0.78200000000000003</v>
      </c>
      <c r="AB92" s="17">
        <f t="shared" si="140"/>
        <v>2008</v>
      </c>
      <c r="AC92" s="17" t="str">
        <f t="shared" si="141"/>
        <v>m</v>
      </c>
      <c r="AD92" s="17">
        <f t="shared" si="142"/>
        <v>82</v>
      </c>
      <c r="AE92" s="170">
        <f t="shared" si="143"/>
        <v>1228</v>
      </c>
      <c r="AF92" s="17">
        <f t="shared" si="144"/>
        <v>2011</v>
      </c>
      <c r="AG92" s="17" t="str">
        <f t="shared" si="145"/>
        <v>m</v>
      </c>
      <c r="AH92" s="131"/>
      <c r="AI92" s="131"/>
      <c r="AJ92" s="131"/>
      <c r="AK92" s="131"/>
      <c r="AL92" s="17">
        <f t="shared" si="146"/>
        <v>62</v>
      </c>
      <c r="AM92" s="17">
        <f t="shared" si="147"/>
        <v>32</v>
      </c>
      <c r="AN92" s="17">
        <f t="shared" si="148"/>
        <v>2011</v>
      </c>
      <c r="AO92" s="17" t="str">
        <f t="shared" si="149"/>
        <v>m</v>
      </c>
      <c r="AP92" s="17">
        <f t="shared" si="150"/>
        <v>77</v>
      </c>
      <c r="AQ92" s="172">
        <f t="shared" si="151"/>
        <v>10.4</v>
      </c>
      <c r="AR92" s="17">
        <f t="shared" si="152"/>
        <v>2008</v>
      </c>
      <c r="AS92" s="17" t="str">
        <f t="shared" si="153"/>
        <v>i</v>
      </c>
      <c r="AT92" s="17">
        <f t="shared" si="154"/>
        <v>71</v>
      </c>
      <c r="AU92" s="141">
        <f t="shared" si="155"/>
        <v>2771</v>
      </c>
      <c r="AV92" s="17">
        <f t="shared" si="156"/>
        <v>2010</v>
      </c>
      <c r="AW92" s="17" t="str">
        <f t="shared" si="157"/>
        <v>m</v>
      </c>
      <c r="AX92" s="17">
        <f t="shared" si="158"/>
        <v>82</v>
      </c>
      <c r="AY92" s="170">
        <f t="shared" si="159"/>
        <v>109</v>
      </c>
      <c r="AZ92" s="17">
        <f t="shared" si="160"/>
        <v>2013</v>
      </c>
      <c r="BA92" s="17" t="str">
        <f t="shared" si="161"/>
        <v>m</v>
      </c>
      <c r="BB92" s="17">
        <f t="shared" si="162"/>
        <v>97</v>
      </c>
      <c r="BC92" s="170">
        <f t="shared" si="163"/>
        <v>52</v>
      </c>
      <c r="BD92" s="17">
        <f t="shared" si="164"/>
        <v>2012</v>
      </c>
      <c r="BE92" s="17" t="str">
        <f t="shared" si="165"/>
        <v>m</v>
      </c>
      <c r="BF92" s="131"/>
      <c r="BG92" s="131"/>
      <c r="BH92" s="131"/>
      <c r="BI92" s="131"/>
      <c r="BJ92" s="17">
        <f t="shared" si="166"/>
        <v>94</v>
      </c>
      <c r="BK92" s="172">
        <f t="shared" si="167"/>
        <v>3</v>
      </c>
      <c r="BL92" s="17">
        <f t="shared" si="168"/>
        <v>2013</v>
      </c>
      <c r="BM92" s="17" t="str">
        <f t="shared" si="169"/>
        <v>m</v>
      </c>
      <c r="BN92" s="17">
        <f t="shared" si="170"/>
        <v>95</v>
      </c>
      <c r="BO92" s="172">
        <f t="shared" si="171"/>
        <v>28.78</v>
      </c>
      <c r="BP92" s="17">
        <f t="shared" si="172"/>
        <v>2013</v>
      </c>
      <c r="BQ92" s="17" t="str">
        <f t="shared" si="173"/>
        <v>m</v>
      </c>
      <c r="BR92" s="131"/>
      <c r="BS92" s="131"/>
      <c r="BT92" s="131"/>
      <c r="BU92" s="131"/>
      <c r="BV92" s="138"/>
      <c r="BW92" s="138"/>
      <c r="BX92" s="138"/>
      <c r="BY92" s="138"/>
      <c r="BZ92" s="17">
        <f t="shared" si="174"/>
        <v>60</v>
      </c>
      <c r="CA92" s="170">
        <f t="shared" si="175"/>
        <v>145</v>
      </c>
      <c r="CB92" s="17">
        <f t="shared" si="176"/>
        <v>2013</v>
      </c>
      <c r="CC92" s="17" t="str">
        <f t="shared" si="177"/>
        <v>m</v>
      </c>
      <c r="CD92" s="131"/>
      <c r="CE92" s="131"/>
      <c r="CF92" s="131"/>
      <c r="CG92" s="131"/>
      <c r="CH92" s="17">
        <f t="shared" si="178"/>
        <v>57</v>
      </c>
      <c r="CI92" s="171">
        <f t="shared" si="179"/>
        <v>-0.65</v>
      </c>
      <c r="CJ92" s="17">
        <f t="shared" si="180"/>
        <v>2013</v>
      </c>
      <c r="CK92" s="17" t="str">
        <f t="shared" si="181"/>
        <v>m</v>
      </c>
      <c r="CL92" s="17">
        <f t="shared" si="182"/>
        <v>142</v>
      </c>
      <c r="CM92" s="170">
        <f t="shared" si="183"/>
        <v>37</v>
      </c>
      <c r="CN92" s="17">
        <f t="shared" si="184"/>
        <v>2013</v>
      </c>
      <c r="CO92" s="17" t="str">
        <f t="shared" si="185"/>
        <v>m</v>
      </c>
    </row>
    <row r="93" spans="1:93" ht="16">
      <c r="A93" s="45" t="s">
        <v>271</v>
      </c>
      <c r="B93" s="45" t="s">
        <v>270</v>
      </c>
      <c r="C93" s="117" t="s">
        <v>146</v>
      </c>
      <c r="D93" s="82">
        <f t="shared" si="124"/>
        <v>80.066666666666663</v>
      </c>
      <c r="E93" s="83">
        <f t="shared" si="125"/>
        <v>87</v>
      </c>
      <c r="F93" s="131"/>
      <c r="G93" s="131"/>
      <c r="H93" s="131"/>
      <c r="I93" s="131"/>
      <c r="J93" s="17">
        <f t="shared" si="126"/>
        <v>138</v>
      </c>
      <c r="K93" s="17">
        <f t="shared" si="127"/>
        <v>75</v>
      </c>
      <c r="L93" s="17">
        <f t="shared" si="128"/>
        <v>2007</v>
      </c>
      <c r="M93" s="17" t="str">
        <f t="shared" si="129"/>
        <v>m</v>
      </c>
      <c r="N93" s="17">
        <f t="shared" si="130"/>
        <v>84</v>
      </c>
      <c r="O93" s="17">
        <f t="shared" si="131"/>
        <v>8</v>
      </c>
      <c r="P93" s="17">
        <f t="shared" si="132"/>
        <v>2010</v>
      </c>
      <c r="Q93" s="17" t="str">
        <f t="shared" si="133"/>
        <v>m</v>
      </c>
      <c r="R93" s="131"/>
      <c r="S93" s="131"/>
      <c r="T93" s="131"/>
      <c r="U93" s="131"/>
      <c r="V93" s="17">
        <f t="shared" si="134"/>
        <v>137</v>
      </c>
      <c r="W93" s="17">
        <f t="shared" si="135"/>
        <v>97</v>
      </c>
      <c r="X93" s="17">
        <f t="shared" si="136"/>
        <v>2010</v>
      </c>
      <c r="Y93" s="17" t="str">
        <f t="shared" si="137"/>
        <v>m</v>
      </c>
      <c r="Z93" s="17">
        <f t="shared" si="138"/>
        <v>121</v>
      </c>
      <c r="AA93" s="173">
        <f t="shared" si="139"/>
        <v>0.84599999999999997</v>
      </c>
      <c r="AB93" s="17">
        <f t="shared" si="140"/>
        <v>2008</v>
      </c>
      <c r="AC93" s="17" t="str">
        <f t="shared" si="141"/>
        <v>m</v>
      </c>
      <c r="AD93" s="17">
        <f t="shared" si="142"/>
        <v>123</v>
      </c>
      <c r="AE93" s="170">
        <f t="shared" si="143"/>
        <v>3189</v>
      </c>
      <c r="AF93" s="17">
        <f t="shared" si="144"/>
        <v>2011</v>
      </c>
      <c r="AG93" s="17" t="str">
        <f t="shared" si="145"/>
        <v>m</v>
      </c>
      <c r="AH93" s="131"/>
      <c r="AI93" s="131"/>
      <c r="AJ93" s="131"/>
      <c r="AK93" s="131"/>
      <c r="AL93" s="17">
        <f t="shared" si="146"/>
        <v>125</v>
      </c>
      <c r="AM93" s="17">
        <f t="shared" si="147"/>
        <v>14</v>
      </c>
      <c r="AN93" s="17">
        <f t="shared" si="148"/>
        <v>2007</v>
      </c>
      <c r="AO93" s="17" t="str">
        <f t="shared" si="149"/>
        <v>m</v>
      </c>
      <c r="AP93" s="17">
        <f t="shared" si="150"/>
        <v>1</v>
      </c>
      <c r="AQ93" s="172">
        <f t="shared" si="151"/>
        <v>40.1</v>
      </c>
      <c r="AR93" s="17">
        <f t="shared" si="152"/>
        <v>2008</v>
      </c>
      <c r="AS93" s="17" t="str">
        <f t="shared" si="153"/>
        <v>m</v>
      </c>
      <c r="AT93" s="17">
        <f t="shared" si="154"/>
        <v>96</v>
      </c>
      <c r="AU93" s="141">
        <f t="shared" si="155"/>
        <v>4478</v>
      </c>
      <c r="AV93" s="17">
        <f t="shared" si="156"/>
        <v>2010</v>
      </c>
      <c r="AW93" s="17" t="str">
        <f t="shared" si="157"/>
        <v>m</v>
      </c>
      <c r="AX93" s="17">
        <f t="shared" si="158"/>
        <v>60</v>
      </c>
      <c r="AY93" s="170">
        <f t="shared" si="159"/>
        <v>131</v>
      </c>
      <c r="AZ93" s="17">
        <f t="shared" si="160"/>
        <v>2013</v>
      </c>
      <c r="BA93" s="17" t="str">
        <f t="shared" si="161"/>
        <v>m</v>
      </c>
      <c r="BB93" s="17">
        <f t="shared" si="162"/>
        <v>9</v>
      </c>
      <c r="BC93" s="170">
        <f t="shared" si="163"/>
        <v>37</v>
      </c>
      <c r="BD93" s="17">
        <f t="shared" si="164"/>
        <v>2012</v>
      </c>
      <c r="BE93" s="17" t="str">
        <f t="shared" si="165"/>
        <v>m</v>
      </c>
      <c r="BF93" s="131"/>
      <c r="BG93" s="131"/>
      <c r="BH93" s="131"/>
      <c r="BI93" s="131"/>
      <c r="BJ93" s="17">
        <f t="shared" si="166"/>
        <v>94</v>
      </c>
      <c r="BK93" s="172">
        <f t="shared" si="167"/>
        <v>3</v>
      </c>
      <c r="BL93" s="17">
        <f t="shared" si="168"/>
        <v>2013</v>
      </c>
      <c r="BM93" s="17" t="str">
        <f t="shared" si="169"/>
        <v>m</v>
      </c>
      <c r="BN93" s="17">
        <f t="shared" si="170"/>
        <v>118</v>
      </c>
      <c r="BO93" s="172">
        <f t="shared" si="171"/>
        <v>26.86</v>
      </c>
      <c r="BP93" s="17">
        <f t="shared" si="172"/>
        <v>2013</v>
      </c>
      <c r="BQ93" s="17" t="str">
        <f t="shared" si="173"/>
        <v>m</v>
      </c>
      <c r="BR93" s="131"/>
      <c r="BS93" s="131"/>
      <c r="BT93" s="131"/>
      <c r="BU93" s="131"/>
      <c r="BV93" s="138"/>
      <c r="BW93" s="138"/>
      <c r="BX93" s="138"/>
      <c r="BY93" s="138"/>
      <c r="BZ93" s="17">
        <f t="shared" si="174"/>
        <v>104</v>
      </c>
      <c r="CA93" s="170">
        <f t="shared" si="175"/>
        <v>99</v>
      </c>
      <c r="CB93" s="17">
        <f t="shared" si="176"/>
        <v>2013</v>
      </c>
      <c r="CC93" s="17" t="str">
        <f t="shared" si="177"/>
        <v>m</v>
      </c>
      <c r="CD93" s="131"/>
      <c r="CE93" s="131"/>
      <c r="CF93" s="131"/>
      <c r="CG93" s="131"/>
      <c r="CH93" s="17">
        <f t="shared" si="178"/>
        <v>90</v>
      </c>
      <c r="CI93" s="171">
        <f t="shared" si="179"/>
        <v>-0.28999999999999998</v>
      </c>
      <c r="CJ93" s="17">
        <f t="shared" si="180"/>
        <v>2013</v>
      </c>
      <c r="CK93" s="17" t="str">
        <f t="shared" si="181"/>
        <v>m</v>
      </c>
      <c r="CL93" s="17">
        <f t="shared" si="182"/>
        <v>22</v>
      </c>
      <c r="CM93" s="170">
        <f t="shared" si="183"/>
        <v>21</v>
      </c>
      <c r="CN93" s="17">
        <f t="shared" si="184"/>
        <v>2013</v>
      </c>
      <c r="CO93" s="17" t="str">
        <f t="shared" si="185"/>
        <v>m</v>
      </c>
    </row>
    <row r="94" spans="1:93" ht="16">
      <c r="A94" s="45" t="s">
        <v>407</v>
      </c>
      <c r="B94" s="45" t="s">
        <v>406</v>
      </c>
      <c r="C94" s="117" t="s">
        <v>116</v>
      </c>
      <c r="D94" s="82">
        <f t="shared" si="124"/>
        <v>80.13333333333334</v>
      </c>
      <c r="E94" s="83">
        <f t="shared" si="125"/>
        <v>88</v>
      </c>
      <c r="F94" s="131"/>
      <c r="G94" s="131"/>
      <c r="H94" s="131"/>
      <c r="I94" s="131"/>
      <c r="J94" s="17">
        <f t="shared" si="126"/>
        <v>104</v>
      </c>
      <c r="K94" s="17">
        <f t="shared" si="127"/>
        <v>72</v>
      </c>
      <c r="L94" s="17">
        <f t="shared" si="128"/>
        <v>2007</v>
      </c>
      <c r="M94" s="17" t="str">
        <f t="shared" si="129"/>
        <v>m</v>
      </c>
      <c r="N94" s="17">
        <f t="shared" si="130"/>
        <v>107</v>
      </c>
      <c r="O94" s="17">
        <f t="shared" si="131"/>
        <v>9</v>
      </c>
      <c r="P94" s="17">
        <f t="shared" si="132"/>
        <v>2010</v>
      </c>
      <c r="Q94" s="17" t="str">
        <f t="shared" si="133"/>
        <v>m</v>
      </c>
      <c r="R94" s="131"/>
      <c r="S94" s="131"/>
      <c r="T94" s="131"/>
      <c r="U94" s="131"/>
      <c r="V94" s="17">
        <f t="shared" si="134"/>
        <v>144</v>
      </c>
      <c r="W94" s="17">
        <f t="shared" si="135"/>
        <v>98</v>
      </c>
      <c r="X94" s="17">
        <f t="shared" si="136"/>
        <v>2010</v>
      </c>
      <c r="Y94" s="17" t="str">
        <f t="shared" si="137"/>
        <v>m</v>
      </c>
      <c r="Z94" s="17">
        <f t="shared" si="138"/>
        <v>67</v>
      </c>
      <c r="AA94" s="173">
        <f t="shared" si="139"/>
        <v>0.76800000000000002</v>
      </c>
      <c r="AB94" s="17">
        <f t="shared" si="140"/>
        <v>2008</v>
      </c>
      <c r="AC94" s="17" t="str">
        <f t="shared" si="141"/>
        <v>m</v>
      </c>
      <c r="AD94" s="17">
        <f t="shared" si="142"/>
        <v>110</v>
      </c>
      <c r="AE94" s="170">
        <f t="shared" si="143"/>
        <v>2289</v>
      </c>
      <c r="AF94" s="17">
        <f t="shared" si="144"/>
        <v>2011</v>
      </c>
      <c r="AG94" s="17" t="str">
        <f t="shared" si="145"/>
        <v>m</v>
      </c>
      <c r="AH94" s="131"/>
      <c r="AI94" s="131"/>
      <c r="AJ94" s="131"/>
      <c r="AK94" s="131"/>
      <c r="AL94" s="17">
        <f t="shared" si="146"/>
        <v>129</v>
      </c>
      <c r="AM94" s="17">
        <f t="shared" si="147"/>
        <v>13</v>
      </c>
      <c r="AN94" s="17">
        <f t="shared" si="148"/>
        <v>2008</v>
      </c>
      <c r="AO94" s="17" t="str">
        <f t="shared" si="149"/>
        <v>m</v>
      </c>
      <c r="AP94" s="17">
        <f t="shared" si="150"/>
        <v>89</v>
      </c>
      <c r="AQ94" s="172">
        <f t="shared" si="151"/>
        <v>10.3</v>
      </c>
      <c r="AR94" s="17">
        <f t="shared" si="152"/>
        <v>2008</v>
      </c>
      <c r="AS94" s="17" t="str">
        <f t="shared" si="153"/>
        <v>i</v>
      </c>
      <c r="AT94" s="17">
        <f t="shared" si="154"/>
        <v>94</v>
      </c>
      <c r="AU94" s="141">
        <f t="shared" si="155"/>
        <v>4445</v>
      </c>
      <c r="AV94" s="17">
        <f t="shared" si="156"/>
        <v>2010</v>
      </c>
      <c r="AW94" s="17" t="str">
        <f t="shared" si="157"/>
        <v>m</v>
      </c>
      <c r="AX94" s="17">
        <f t="shared" si="158"/>
        <v>72</v>
      </c>
      <c r="AY94" s="170">
        <f t="shared" si="159"/>
        <v>119</v>
      </c>
      <c r="AZ94" s="17">
        <f t="shared" si="160"/>
        <v>2013</v>
      </c>
      <c r="BA94" s="17" t="str">
        <f t="shared" si="161"/>
        <v>m</v>
      </c>
      <c r="BB94" s="17">
        <f t="shared" si="162"/>
        <v>19</v>
      </c>
      <c r="BC94" s="170">
        <f t="shared" si="163"/>
        <v>42</v>
      </c>
      <c r="BD94" s="17">
        <f t="shared" si="164"/>
        <v>2012</v>
      </c>
      <c r="BE94" s="17" t="str">
        <f t="shared" si="165"/>
        <v>m</v>
      </c>
      <c r="BF94" s="131"/>
      <c r="BG94" s="131"/>
      <c r="BH94" s="131"/>
      <c r="BI94" s="131"/>
      <c r="BJ94" s="17">
        <f t="shared" si="166"/>
        <v>31</v>
      </c>
      <c r="BK94" s="172">
        <f t="shared" si="167"/>
        <v>5.5</v>
      </c>
      <c r="BL94" s="17">
        <f t="shared" si="168"/>
        <v>2013</v>
      </c>
      <c r="BM94" s="17" t="str">
        <f t="shared" si="169"/>
        <v>m</v>
      </c>
      <c r="BN94" s="17">
        <f t="shared" si="170"/>
        <v>46</v>
      </c>
      <c r="BO94" s="172">
        <f t="shared" si="171"/>
        <v>38.47</v>
      </c>
      <c r="BP94" s="17">
        <f t="shared" si="172"/>
        <v>2013</v>
      </c>
      <c r="BQ94" s="17" t="str">
        <f t="shared" si="173"/>
        <v>m</v>
      </c>
      <c r="BR94" s="131"/>
      <c r="BS94" s="131"/>
      <c r="BT94" s="131"/>
      <c r="BU94" s="131"/>
      <c r="BV94" s="138"/>
      <c r="BW94" s="138"/>
      <c r="BX94" s="138"/>
      <c r="BY94" s="138"/>
      <c r="BZ94" s="17">
        <f t="shared" si="174"/>
        <v>141</v>
      </c>
      <c r="CA94" s="170">
        <f t="shared" si="175"/>
        <v>62</v>
      </c>
      <c r="CB94" s="17">
        <f t="shared" si="176"/>
        <v>2013</v>
      </c>
      <c r="CC94" s="17" t="str">
        <f t="shared" si="177"/>
        <v>m</v>
      </c>
      <c r="CD94" s="131"/>
      <c r="CE94" s="131"/>
      <c r="CF94" s="131"/>
      <c r="CG94" s="131"/>
      <c r="CH94" s="17">
        <f t="shared" si="178"/>
        <v>105</v>
      </c>
      <c r="CI94" s="171">
        <f t="shared" si="179"/>
        <v>-0.11</v>
      </c>
      <c r="CJ94" s="17">
        <f t="shared" si="180"/>
        <v>2013</v>
      </c>
      <c r="CK94" s="17" t="str">
        <f t="shared" si="181"/>
        <v>m</v>
      </c>
      <c r="CL94" s="17">
        <f t="shared" si="182"/>
        <v>11</v>
      </c>
      <c r="CM94" s="170">
        <f t="shared" si="183"/>
        <v>19</v>
      </c>
      <c r="CN94" s="17">
        <f t="shared" si="184"/>
        <v>2013</v>
      </c>
      <c r="CO94" s="17" t="str">
        <f t="shared" si="185"/>
        <v>m</v>
      </c>
    </row>
    <row r="95" spans="1:93" ht="16">
      <c r="A95" s="45" t="s">
        <v>429</v>
      </c>
      <c r="B95" s="45" t="s">
        <v>428</v>
      </c>
      <c r="C95" s="117" t="s">
        <v>123</v>
      </c>
      <c r="D95" s="82">
        <f t="shared" si="124"/>
        <v>80.13333333333334</v>
      </c>
      <c r="E95" s="83">
        <f t="shared" si="125"/>
        <v>88</v>
      </c>
      <c r="F95" s="131"/>
      <c r="G95" s="131"/>
      <c r="H95" s="131"/>
      <c r="I95" s="131"/>
      <c r="J95" s="17">
        <f t="shared" si="126"/>
        <v>117</v>
      </c>
      <c r="K95" s="17">
        <f t="shared" si="127"/>
        <v>73</v>
      </c>
      <c r="L95" s="17">
        <f t="shared" si="128"/>
        <v>2007</v>
      </c>
      <c r="M95" s="17" t="str">
        <f t="shared" si="129"/>
        <v>i</v>
      </c>
      <c r="N95" s="17">
        <f t="shared" si="130"/>
        <v>67</v>
      </c>
      <c r="O95" s="17">
        <f t="shared" si="131"/>
        <v>7</v>
      </c>
      <c r="P95" s="17">
        <f t="shared" si="132"/>
        <v>2010</v>
      </c>
      <c r="Q95" s="17" t="str">
        <f t="shared" si="133"/>
        <v>m</v>
      </c>
      <c r="R95" s="131"/>
      <c r="S95" s="131"/>
      <c r="T95" s="131"/>
      <c r="U95" s="131"/>
      <c r="V95" s="17">
        <f t="shared" si="134"/>
        <v>101</v>
      </c>
      <c r="W95" s="17">
        <f t="shared" si="135"/>
        <v>90</v>
      </c>
      <c r="X95" s="17">
        <f t="shared" si="136"/>
        <v>2010</v>
      </c>
      <c r="Y95" s="17" t="str">
        <f t="shared" si="137"/>
        <v>i</v>
      </c>
      <c r="Z95" s="17">
        <f t="shared" si="138"/>
        <v>132</v>
      </c>
      <c r="AA95" s="173">
        <f t="shared" si="139"/>
        <v>0.86</v>
      </c>
      <c r="AB95" s="17">
        <f t="shared" si="140"/>
        <v>2008</v>
      </c>
      <c r="AC95" s="17" t="str">
        <f t="shared" si="141"/>
        <v>m</v>
      </c>
      <c r="AD95" s="17">
        <f t="shared" si="142"/>
        <v>138</v>
      </c>
      <c r="AE95" s="170">
        <f t="shared" si="143"/>
        <v>3926</v>
      </c>
      <c r="AF95" s="17">
        <f t="shared" si="144"/>
        <v>2011</v>
      </c>
      <c r="AG95" s="17" t="str">
        <f t="shared" si="145"/>
        <v>m</v>
      </c>
      <c r="AH95" s="131"/>
      <c r="AI95" s="131"/>
      <c r="AJ95" s="131"/>
      <c r="AK95" s="131"/>
      <c r="AL95" s="17">
        <f t="shared" si="146"/>
        <v>116</v>
      </c>
      <c r="AM95" s="17">
        <f t="shared" si="147"/>
        <v>16</v>
      </c>
      <c r="AN95" s="17">
        <f t="shared" si="148"/>
        <v>2010</v>
      </c>
      <c r="AO95" s="17" t="str">
        <f t="shared" si="149"/>
        <v>i</v>
      </c>
      <c r="AP95" s="17">
        <f t="shared" si="150"/>
        <v>120</v>
      </c>
      <c r="AQ95" s="172">
        <f t="shared" si="151"/>
        <v>9.8000000000000007</v>
      </c>
      <c r="AR95" s="17">
        <f t="shared" si="152"/>
        <v>2008</v>
      </c>
      <c r="AS95" s="17" t="str">
        <f t="shared" si="153"/>
        <v>i</v>
      </c>
      <c r="AT95" s="17">
        <f t="shared" si="154"/>
        <v>136</v>
      </c>
      <c r="AU95" s="141">
        <f t="shared" si="155"/>
        <v>11321</v>
      </c>
      <c r="AV95" s="17">
        <f t="shared" si="156"/>
        <v>2010</v>
      </c>
      <c r="AW95" s="17" t="str">
        <f t="shared" si="157"/>
        <v>m</v>
      </c>
      <c r="AX95" s="17">
        <f t="shared" si="158"/>
        <v>4</v>
      </c>
      <c r="AY95" s="170">
        <f t="shared" si="159"/>
        <v>187</v>
      </c>
      <c r="AZ95" s="17">
        <f t="shared" si="160"/>
        <v>2013</v>
      </c>
      <c r="BA95" s="17" t="str">
        <f t="shared" si="161"/>
        <v>m</v>
      </c>
      <c r="BB95" s="17">
        <f t="shared" si="162"/>
        <v>10</v>
      </c>
      <c r="BC95" s="170">
        <f t="shared" si="163"/>
        <v>38</v>
      </c>
      <c r="BD95" s="17">
        <f t="shared" si="164"/>
        <v>2012</v>
      </c>
      <c r="BE95" s="17" t="str">
        <f t="shared" si="165"/>
        <v>m</v>
      </c>
      <c r="BF95" s="131"/>
      <c r="BG95" s="131"/>
      <c r="BH95" s="131"/>
      <c r="BI95" s="131"/>
      <c r="BJ95" s="17">
        <f t="shared" si="166"/>
        <v>56</v>
      </c>
      <c r="BK95" s="172">
        <f t="shared" si="167"/>
        <v>4.5</v>
      </c>
      <c r="BL95" s="17">
        <f t="shared" si="168"/>
        <v>2013</v>
      </c>
      <c r="BM95" s="17" t="str">
        <f t="shared" si="169"/>
        <v>m</v>
      </c>
      <c r="BN95" s="17">
        <f t="shared" si="170"/>
        <v>49</v>
      </c>
      <c r="BO95" s="172">
        <f t="shared" si="171"/>
        <v>37.86</v>
      </c>
      <c r="BP95" s="17">
        <f t="shared" si="172"/>
        <v>2013</v>
      </c>
      <c r="BQ95" s="17" t="str">
        <f t="shared" si="173"/>
        <v>m</v>
      </c>
      <c r="BR95" s="131"/>
      <c r="BS95" s="131"/>
      <c r="BT95" s="131"/>
      <c r="BU95" s="131"/>
      <c r="BV95" s="138"/>
      <c r="BW95" s="138"/>
      <c r="BX95" s="138"/>
      <c r="BY95" s="138"/>
      <c r="BZ95" s="17">
        <f t="shared" si="174"/>
        <v>92</v>
      </c>
      <c r="CA95" s="170">
        <f t="shared" si="175"/>
        <v>111</v>
      </c>
      <c r="CB95" s="17">
        <f t="shared" si="176"/>
        <v>2013</v>
      </c>
      <c r="CC95" s="17" t="str">
        <f t="shared" si="177"/>
        <v>m</v>
      </c>
      <c r="CD95" s="131"/>
      <c r="CE95" s="131"/>
      <c r="CF95" s="131"/>
      <c r="CG95" s="131"/>
      <c r="CH95" s="17">
        <f t="shared" si="178"/>
        <v>10</v>
      </c>
      <c r="CI95" s="171">
        <f t="shared" si="179"/>
        <v>-1.37</v>
      </c>
      <c r="CJ95" s="17">
        <f t="shared" si="180"/>
        <v>2013</v>
      </c>
      <c r="CK95" s="17" t="str">
        <f t="shared" si="181"/>
        <v>m</v>
      </c>
      <c r="CL95" s="17">
        <f t="shared" si="182"/>
        <v>186</v>
      </c>
      <c r="CM95" s="170">
        <f t="shared" si="183"/>
        <v>46</v>
      </c>
      <c r="CN95" s="17">
        <f t="shared" si="184"/>
        <v>2013</v>
      </c>
      <c r="CO95" s="17" t="str">
        <f t="shared" si="185"/>
        <v>m</v>
      </c>
    </row>
    <row r="96" spans="1:93" ht="16">
      <c r="A96" s="45" t="s">
        <v>293</v>
      </c>
      <c r="B96" s="45" t="s">
        <v>292</v>
      </c>
      <c r="C96" s="117" t="s">
        <v>97</v>
      </c>
      <c r="D96" s="82">
        <f t="shared" si="124"/>
        <v>81.666666666666671</v>
      </c>
      <c r="E96" s="83">
        <f t="shared" si="125"/>
        <v>90</v>
      </c>
      <c r="F96" s="131"/>
      <c r="G96" s="131"/>
      <c r="H96" s="131"/>
      <c r="I96" s="131"/>
      <c r="J96" s="17">
        <f t="shared" si="126"/>
        <v>90</v>
      </c>
      <c r="K96" s="17">
        <f t="shared" si="127"/>
        <v>70</v>
      </c>
      <c r="L96" s="17">
        <f t="shared" si="128"/>
        <v>2007</v>
      </c>
      <c r="M96" s="17" t="str">
        <f t="shared" si="129"/>
        <v>m</v>
      </c>
      <c r="N96" s="17">
        <f t="shared" si="130"/>
        <v>23</v>
      </c>
      <c r="O96" s="17">
        <f t="shared" si="131"/>
        <v>4</v>
      </c>
      <c r="P96" s="17">
        <f t="shared" si="132"/>
        <v>2010</v>
      </c>
      <c r="Q96" s="17" t="str">
        <f t="shared" si="133"/>
        <v>m</v>
      </c>
      <c r="R96" s="131"/>
      <c r="S96" s="131"/>
      <c r="T96" s="131"/>
      <c r="U96" s="131"/>
      <c r="V96" s="17">
        <f t="shared" si="134"/>
        <v>63</v>
      </c>
      <c r="W96" s="17">
        <f t="shared" si="135"/>
        <v>75</v>
      </c>
      <c r="X96" s="17">
        <f t="shared" si="136"/>
        <v>2010</v>
      </c>
      <c r="Y96" s="17" t="str">
        <f t="shared" si="137"/>
        <v>m</v>
      </c>
      <c r="Z96" s="17">
        <f t="shared" si="138"/>
        <v>53</v>
      </c>
      <c r="AA96" s="173">
        <f t="shared" si="139"/>
        <v>0.751</v>
      </c>
      <c r="AB96" s="17">
        <f t="shared" si="140"/>
        <v>2008</v>
      </c>
      <c r="AC96" s="17" t="str">
        <f t="shared" si="141"/>
        <v>m</v>
      </c>
      <c r="AD96" s="17">
        <f t="shared" si="142"/>
        <v>75</v>
      </c>
      <c r="AE96" s="170">
        <f t="shared" si="143"/>
        <v>1114</v>
      </c>
      <c r="AF96" s="17">
        <f t="shared" si="144"/>
        <v>2011</v>
      </c>
      <c r="AG96" s="17" t="str">
        <f t="shared" si="145"/>
        <v>i</v>
      </c>
      <c r="AH96" s="131"/>
      <c r="AI96" s="131"/>
      <c r="AJ96" s="131"/>
      <c r="AK96" s="131"/>
      <c r="AL96" s="17">
        <f t="shared" si="146"/>
        <v>83</v>
      </c>
      <c r="AM96" s="17">
        <f t="shared" si="147"/>
        <v>27</v>
      </c>
      <c r="AN96" s="17">
        <f t="shared" si="148"/>
        <v>2007</v>
      </c>
      <c r="AO96" s="17" t="str">
        <f t="shared" si="149"/>
        <v>m</v>
      </c>
      <c r="AP96" s="17">
        <f t="shared" si="150"/>
        <v>89</v>
      </c>
      <c r="AQ96" s="172">
        <f t="shared" si="151"/>
        <v>10.3</v>
      </c>
      <c r="AR96" s="17">
        <f t="shared" si="152"/>
        <v>2008</v>
      </c>
      <c r="AS96" s="17" t="str">
        <f t="shared" si="153"/>
        <v>i</v>
      </c>
      <c r="AT96" s="17">
        <f t="shared" si="154"/>
        <v>82</v>
      </c>
      <c r="AU96" s="141">
        <f t="shared" si="155"/>
        <v>3244</v>
      </c>
      <c r="AV96" s="17">
        <f t="shared" si="156"/>
        <v>2010</v>
      </c>
      <c r="AW96" s="17" t="str">
        <f t="shared" si="157"/>
        <v>m</v>
      </c>
      <c r="AX96" s="17">
        <f t="shared" si="158"/>
        <v>70</v>
      </c>
      <c r="AY96" s="170">
        <f t="shared" si="159"/>
        <v>121</v>
      </c>
      <c r="AZ96" s="17">
        <f t="shared" si="160"/>
        <v>2013</v>
      </c>
      <c r="BA96" s="17" t="str">
        <f t="shared" si="161"/>
        <v>m</v>
      </c>
      <c r="BB96" s="17">
        <f t="shared" si="162"/>
        <v>88</v>
      </c>
      <c r="BC96" s="170">
        <f t="shared" si="163"/>
        <v>51</v>
      </c>
      <c r="BD96" s="17">
        <f t="shared" si="164"/>
        <v>2012</v>
      </c>
      <c r="BE96" s="17" t="str">
        <f t="shared" si="165"/>
        <v>i</v>
      </c>
      <c r="BF96" s="131"/>
      <c r="BG96" s="131"/>
      <c r="BH96" s="131"/>
      <c r="BI96" s="131"/>
      <c r="BJ96" s="17">
        <f t="shared" si="166"/>
        <v>156</v>
      </c>
      <c r="BK96" s="172">
        <f t="shared" si="167"/>
        <v>1</v>
      </c>
      <c r="BL96" s="17">
        <f t="shared" si="168"/>
        <v>2013</v>
      </c>
      <c r="BM96" s="17" t="str">
        <f t="shared" si="169"/>
        <v>m</v>
      </c>
      <c r="BN96" s="17">
        <f t="shared" si="170"/>
        <v>172</v>
      </c>
      <c r="BO96" s="172">
        <f t="shared" si="171"/>
        <v>14.33</v>
      </c>
      <c r="BP96" s="17">
        <f t="shared" si="172"/>
        <v>2013</v>
      </c>
      <c r="BQ96" s="17" t="str">
        <f t="shared" si="173"/>
        <v>m</v>
      </c>
      <c r="BR96" s="131"/>
      <c r="BS96" s="131"/>
      <c r="BT96" s="131"/>
      <c r="BU96" s="131"/>
      <c r="BV96" s="138"/>
      <c r="BW96" s="138"/>
      <c r="BX96" s="138"/>
      <c r="BY96" s="138"/>
      <c r="BZ96" s="17">
        <f t="shared" si="174"/>
        <v>14</v>
      </c>
      <c r="CA96" s="170">
        <f t="shared" si="175"/>
        <v>200</v>
      </c>
      <c r="CB96" s="17">
        <f t="shared" si="176"/>
        <v>2013</v>
      </c>
      <c r="CC96" s="17" t="str">
        <f t="shared" si="177"/>
        <v>m</v>
      </c>
      <c r="CD96" s="131"/>
      <c r="CE96" s="131"/>
      <c r="CF96" s="131"/>
      <c r="CG96" s="131"/>
      <c r="CH96" s="17">
        <f t="shared" si="178"/>
        <v>139</v>
      </c>
      <c r="CI96" s="171">
        <f t="shared" si="179"/>
        <v>0.53</v>
      </c>
      <c r="CJ96" s="17">
        <f t="shared" si="180"/>
        <v>2013</v>
      </c>
      <c r="CK96" s="17" t="str">
        <f t="shared" si="181"/>
        <v>m</v>
      </c>
      <c r="CL96" s="17">
        <f t="shared" si="182"/>
        <v>81</v>
      </c>
      <c r="CM96" s="170">
        <f t="shared" si="183"/>
        <v>29</v>
      </c>
      <c r="CN96" s="17">
        <f t="shared" si="184"/>
        <v>2013</v>
      </c>
      <c r="CO96" s="17" t="str">
        <f t="shared" si="185"/>
        <v>i</v>
      </c>
    </row>
    <row r="97" spans="1:93" ht="16">
      <c r="A97" s="45" t="s">
        <v>595</v>
      </c>
      <c r="B97" s="45" t="s">
        <v>594</v>
      </c>
      <c r="C97" s="117" t="s">
        <v>135</v>
      </c>
      <c r="D97" s="82">
        <f t="shared" si="124"/>
        <v>81.733333333333334</v>
      </c>
      <c r="E97" s="83">
        <f t="shared" si="125"/>
        <v>91</v>
      </c>
      <c r="F97" s="131"/>
      <c r="G97" s="131"/>
      <c r="H97" s="131"/>
      <c r="I97" s="131"/>
      <c r="J97" s="17">
        <f t="shared" si="126"/>
        <v>117</v>
      </c>
      <c r="K97" s="17">
        <f t="shared" si="127"/>
        <v>73</v>
      </c>
      <c r="L97" s="17">
        <f t="shared" si="128"/>
        <v>2007</v>
      </c>
      <c r="M97" s="17" t="str">
        <f t="shared" si="129"/>
        <v>m</v>
      </c>
      <c r="N97" s="17">
        <f t="shared" si="130"/>
        <v>52</v>
      </c>
      <c r="O97" s="17">
        <f t="shared" si="131"/>
        <v>6</v>
      </c>
      <c r="P97" s="17">
        <f t="shared" si="132"/>
        <v>2010</v>
      </c>
      <c r="Q97" s="17" t="str">
        <f t="shared" si="133"/>
        <v>m</v>
      </c>
      <c r="R97" s="131"/>
      <c r="S97" s="131"/>
      <c r="T97" s="131"/>
      <c r="U97" s="131"/>
      <c r="V97" s="17">
        <f t="shared" si="134"/>
        <v>126</v>
      </c>
      <c r="W97" s="17">
        <f t="shared" si="135"/>
        <v>95</v>
      </c>
      <c r="X97" s="17">
        <f t="shared" si="136"/>
        <v>2010</v>
      </c>
      <c r="Y97" s="17" t="str">
        <f t="shared" si="137"/>
        <v>m</v>
      </c>
      <c r="Z97" s="17">
        <f t="shared" si="138"/>
        <v>98</v>
      </c>
      <c r="AA97" s="173">
        <f t="shared" si="139"/>
        <v>0.81200000000000006</v>
      </c>
      <c r="AB97" s="17">
        <f t="shared" si="140"/>
        <v>2008</v>
      </c>
      <c r="AC97" s="17" t="str">
        <f t="shared" si="141"/>
        <v>m</v>
      </c>
      <c r="AD97" s="17">
        <f t="shared" si="142"/>
        <v>118</v>
      </c>
      <c r="AE97" s="170">
        <f t="shared" si="143"/>
        <v>2709</v>
      </c>
      <c r="AF97" s="17">
        <f t="shared" si="144"/>
        <v>2011</v>
      </c>
      <c r="AG97" s="17" t="str">
        <f t="shared" si="145"/>
        <v>m</v>
      </c>
      <c r="AH97" s="131"/>
      <c r="AI97" s="131"/>
      <c r="AJ97" s="131"/>
      <c r="AK97" s="131"/>
      <c r="AL97" s="17">
        <f t="shared" si="146"/>
        <v>112</v>
      </c>
      <c r="AM97" s="17">
        <f t="shared" si="147"/>
        <v>18</v>
      </c>
      <c r="AN97" s="17">
        <f t="shared" si="148"/>
        <v>2009</v>
      </c>
      <c r="AO97" s="17" t="str">
        <f t="shared" si="149"/>
        <v>m</v>
      </c>
      <c r="AP97" s="17">
        <f t="shared" si="150"/>
        <v>7</v>
      </c>
      <c r="AQ97" s="172">
        <f t="shared" si="151"/>
        <v>14</v>
      </c>
      <c r="AR97" s="17">
        <f t="shared" si="152"/>
        <v>2009</v>
      </c>
      <c r="AS97" s="17" t="str">
        <f t="shared" si="153"/>
        <v>m</v>
      </c>
      <c r="AT97" s="17">
        <f t="shared" si="154"/>
        <v>129</v>
      </c>
      <c r="AU97" s="141">
        <f t="shared" si="155"/>
        <v>10095</v>
      </c>
      <c r="AV97" s="17">
        <f t="shared" si="156"/>
        <v>2010</v>
      </c>
      <c r="AW97" s="17" t="str">
        <f t="shared" si="157"/>
        <v>m</v>
      </c>
      <c r="AX97" s="17">
        <f t="shared" si="158"/>
        <v>124</v>
      </c>
      <c r="AY97" s="170">
        <f t="shared" si="159"/>
        <v>69</v>
      </c>
      <c r="AZ97" s="17">
        <f t="shared" si="160"/>
        <v>2013</v>
      </c>
      <c r="BA97" s="17" t="str">
        <f t="shared" si="161"/>
        <v>m</v>
      </c>
      <c r="BB97" s="17">
        <f t="shared" si="162"/>
        <v>41</v>
      </c>
      <c r="BC97" s="170">
        <f t="shared" si="163"/>
        <v>45</v>
      </c>
      <c r="BD97" s="17">
        <f t="shared" si="164"/>
        <v>2012</v>
      </c>
      <c r="BE97" s="17" t="str">
        <f t="shared" si="165"/>
        <v>m</v>
      </c>
      <c r="BF97" s="131"/>
      <c r="BG97" s="131"/>
      <c r="BH97" s="131"/>
      <c r="BI97" s="131"/>
      <c r="BJ97" s="17">
        <f t="shared" si="166"/>
        <v>77</v>
      </c>
      <c r="BK97" s="172">
        <f t="shared" si="167"/>
        <v>3.5</v>
      </c>
      <c r="BL97" s="17">
        <f t="shared" si="168"/>
        <v>2013</v>
      </c>
      <c r="BM97" s="17" t="str">
        <f t="shared" si="169"/>
        <v>m</v>
      </c>
      <c r="BN97" s="17">
        <f t="shared" si="170"/>
        <v>26</v>
      </c>
      <c r="BO97" s="172">
        <f t="shared" si="171"/>
        <v>46.56</v>
      </c>
      <c r="BP97" s="17">
        <f t="shared" si="172"/>
        <v>2013</v>
      </c>
      <c r="BQ97" s="17" t="str">
        <f t="shared" si="173"/>
        <v>m</v>
      </c>
      <c r="BR97" s="131"/>
      <c r="BS97" s="131"/>
      <c r="BT97" s="131"/>
      <c r="BU97" s="131"/>
      <c r="BV97" s="138"/>
      <c r="BW97" s="138"/>
      <c r="BX97" s="138"/>
      <c r="BY97" s="138"/>
      <c r="BZ97" s="17">
        <f t="shared" si="174"/>
        <v>182</v>
      </c>
      <c r="CA97" s="170">
        <f t="shared" si="175"/>
        <v>20</v>
      </c>
      <c r="CB97" s="17">
        <f t="shared" si="176"/>
        <v>2013</v>
      </c>
      <c r="CC97" s="17" t="str">
        <f t="shared" si="177"/>
        <v>m</v>
      </c>
      <c r="CD97" s="131"/>
      <c r="CE97" s="131"/>
      <c r="CF97" s="131"/>
      <c r="CG97" s="131"/>
      <c r="CH97" s="17">
        <f t="shared" si="178"/>
        <v>109</v>
      </c>
      <c r="CI97" s="171">
        <f t="shared" si="179"/>
        <v>-7.0000000000000007E-2</v>
      </c>
      <c r="CJ97" s="17">
        <f t="shared" si="180"/>
        <v>2013</v>
      </c>
      <c r="CK97" s="17" t="str">
        <f t="shared" si="181"/>
        <v>m</v>
      </c>
      <c r="CL97" s="17">
        <f t="shared" si="182"/>
        <v>6</v>
      </c>
      <c r="CM97" s="170">
        <f t="shared" si="183"/>
        <v>17</v>
      </c>
      <c r="CN97" s="17">
        <f t="shared" si="184"/>
        <v>2013</v>
      </c>
      <c r="CO97" s="17" t="str">
        <f t="shared" si="185"/>
        <v>m</v>
      </c>
    </row>
    <row r="98" spans="1:93" ht="16">
      <c r="A98" s="45" t="s">
        <v>349</v>
      </c>
      <c r="B98" s="45" t="s">
        <v>348</v>
      </c>
      <c r="C98" s="117" t="s">
        <v>89</v>
      </c>
      <c r="D98" s="82">
        <f t="shared" si="124"/>
        <v>81.8</v>
      </c>
      <c r="E98" s="83">
        <f t="shared" si="125"/>
        <v>92</v>
      </c>
      <c r="F98" s="131"/>
      <c r="G98" s="131"/>
      <c r="H98" s="131"/>
      <c r="I98" s="131"/>
      <c r="J98" s="17">
        <f t="shared" si="126"/>
        <v>82</v>
      </c>
      <c r="K98" s="17">
        <f t="shared" si="127"/>
        <v>69</v>
      </c>
      <c r="L98" s="17">
        <f t="shared" si="128"/>
        <v>2007</v>
      </c>
      <c r="M98" s="17" t="str">
        <f t="shared" si="129"/>
        <v>m</v>
      </c>
      <c r="N98" s="17">
        <f t="shared" si="130"/>
        <v>160</v>
      </c>
      <c r="O98" s="17">
        <f t="shared" si="131"/>
        <v>11</v>
      </c>
      <c r="P98" s="17">
        <f t="shared" si="132"/>
        <v>2010</v>
      </c>
      <c r="Q98" s="17" t="str">
        <f t="shared" si="133"/>
        <v>m</v>
      </c>
      <c r="R98" s="131"/>
      <c r="S98" s="131"/>
      <c r="T98" s="131"/>
      <c r="U98" s="131"/>
      <c r="V98" s="17">
        <f t="shared" si="134"/>
        <v>104</v>
      </c>
      <c r="W98" s="17">
        <f t="shared" si="135"/>
        <v>91</v>
      </c>
      <c r="X98" s="17">
        <f t="shared" si="136"/>
        <v>2010</v>
      </c>
      <c r="Y98" s="17" t="str">
        <f t="shared" si="137"/>
        <v>m</v>
      </c>
      <c r="Z98" s="17">
        <f t="shared" si="138"/>
        <v>20</v>
      </c>
      <c r="AA98" s="173">
        <f t="shared" si="139"/>
        <v>0.65200000000000002</v>
      </c>
      <c r="AB98" s="17">
        <f t="shared" si="140"/>
        <v>2008</v>
      </c>
      <c r="AC98" s="17" t="str">
        <f t="shared" si="141"/>
        <v>m</v>
      </c>
      <c r="AD98" s="17">
        <f t="shared" si="142"/>
        <v>81</v>
      </c>
      <c r="AE98" s="170">
        <f t="shared" si="143"/>
        <v>1204</v>
      </c>
      <c r="AF98" s="17">
        <f t="shared" si="144"/>
        <v>2011</v>
      </c>
      <c r="AG98" s="17" t="str">
        <f t="shared" si="145"/>
        <v>i</v>
      </c>
      <c r="AH98" s="131"/>
      <c r="AI98" s="131"/>
      <c r="AJ98" s="131"/>
      <c r="AK98" s="131"/>
      <c r="AL98" s="17">
        <f t="shared" si="146"/>
        <v>65</v>
      </c>
      <c r="AM98" s="17">
        <f t="shared" si="147"/>
        <v>31</v>
      </c>
      <c r="AN98" s="17">
        <f t="shared" si="148"/>
        <v>2009</v>
      </c>
      <c r="AO98" s="17" t="str">
        <f t="shared" si="149"/>
        <v>m</v>
      </c>
      <c r="AP98" s="17">
        <f t="shared" si="150"/>
        <v>89</v>
      </c>
      <c r="AQ98" s="172">
        <f t="shared" si="151"/>
        <v>10.3</v>
      </c>
      <c r="AR98" s="17">
        <f t="shared" si="152"/>
        <v>2008</v>
      </c>
      <c r="AS98" s="17" t="str">
        <f t="shared" si="153"/>
        <v>i</v>
      </c>
      <c r="AT98" s="17">
        <f t="shared" si="154"/>
        <v>87</v>
      </c>
      <c r="AU98" s="141">
        <f t="shared" si="155"/>
        <v>3546</v>
      </c>
      <c r="AV98" s="17">
        <f t="shared" si="156"/>
        <v>2010</v>
      </c>
      <c r="AW98" s="17" t="str">
        <f t="shared" si="157"/>
        <v>m</v>
      </c>
      <c r="AX98" s="17">
        <f t="shared" si="158"/>
        <v>131</v>
      </c>
      <c r="AY98" s="170">
        <f t="shared" si="159"/>
        <v>62</v>
      </c>
      <c r="AZ98" s="17">
        <f t="shared" si="160"/>
        <v>2013</v>
      </c>
      <c r="BA98" s="17" t="str">
        <f t="shared" si="161"/>
        <v>m</v>
      </c>
      <c r="BB98" s="17">
        <f t="shared" si="162"/>
        <v>88</v>
      </c>
      <c r="BC98" s="170">
        <f t="shared" si="163"/>
        <v>51</v>
      </c>
      <c r="BD98" s="17">
        <f t="shared" si="164"/>
        <v>2012</v>
      </c>
      <c r="BE98" s="17" t="str">
        <f t="shared" si="165"/>
        <v>i</v>
      </c>
      <c r="BF98" s="131"/>
      <c r="BG98" s="131"/>
      <c r="BH98" s="131"/>
      <c r="BI98" s="131"/>
      <c r="BJ98" s="17">
        <f t="shared" si="166"/>
        <v>47</v>
      </c>
      <c r="BK98" s="172">
        <f t="shared" si="167"/>
        <v>5</v>
      </c>
      <c r="BL98" s="17">
        <f t="shared" si="168"/>
        <v>2013</v>
      </c>
      <c r="BM98" s="17" t="str">
        <f t="shared" si="169"/>
        <v>m</v>
      </c>
      <c r="BN98" s="17">
        <f t="shared" si="170"/>
        <v>75</v>
      </c>
      <c r="BO98" s="172">
        <f t="shared" si="171"/>
        <v>32.69</v>
      </c>
      <c r="BP98" s="17">
        <f t="shared" si="172"/>
        <v>2013</v>
      </c>
      <c r="BQ98" s="17" t="str">
        <f t="shared" si="173"/>
        <v>m</v>
      </c>
      <c r="BR98" s="131"/>
      <c r="BS98" s="131"/>
      <c r="BT98" s="131"/>
      <c r="BU98" s="131"/>
      <c r="BV98" s="138"/>
      <c r="BW98" s="138"/>
      <c r="BX98" s="138"/>
      <c r="BY98" s="138"/>
      <c r="BZ98" s="17">
        <f t="shared" si="174"/>
        <v>76</v>
      </c>
      <c r="CA98" s="170">
        <f t="shared" si="175"/>
        <v>128</v>
      </c>
      <c r="CB98" s="17">
        <f t="shared" si="176"/>
        <v>2013</v>
      </c>
      <c r="CC98" s="17" t="str">
        <f t="shared" si="177"/>
        <v>m</v>
      </c>
      <c r="CD98" s="131"/>
      <c r="CE98" s="131"/>
      <c r="CF98" s="131"/>
      <c r="CG98" s="131"/>
      <c r="CH98" s="17">
        <f t="shared" si="178"/>
        <v>61</v>
      </c>
      <c r="CI98" s="171">
        <f t="shared" si="179"/>
        <v>-0.61</v>
      </c>
      <c r="CJ98" s="17">
        <f t="shared" si="180"/>
        <v>2013</v>
      </c>
      <c r="CK98" s="17" t="str">
        <f t="shared" si="181"/>
        <v>m</v>
      </c>
      <c r="CL98" s="17">
        <f t="shared" si="182"/>
        <v>81</v>
      </c>
      <c r="CM98" s="170">
        <f t="shared" si="183"/>
        <v>29</v>
      </c>
      <c r="CN98" s="17">
        <f t="shared" si="184"/>
        <v>2013</v>
      </c>
      <c r="CO98" s="17" t="str">
        <f t="shared" si="185"/>
        <v>i</v>
      </c>
    </row>
    <row r="99" spans="1:93" ht="16">
      <c r="A99" s="45" t="s">
        <v>391</v>
      </c>
      <c r="B99" s="45" t="s">
        <v>390</v>
      </c>
      <c r="C99" s="117" t="s">
        <v>84</v>
      </c>
      <c r="D99" s="82">
        <f t="shared" si="124"/>
        <v>82.333333333333329</v>
      </c>
      <c r="E99" s="83">
        <f t="shared" si="125"/>
        <v>93</v>
      </c>
      <c r="F99" s="131"/>
      <c r="G99" s="131"/>
      <c r="H99" s="131"/>
      <c r="I99" s="131"/>
      <c r="J99" s="17">
        <f t="shared" si="126"/>
        <v>74</v>
      </c>
      <c r="K99" s="17">
        <f t="shared" si="127"/>
        <v>68</v>
      </c>
      <c r="L99" s="17">
        <f t="shared" si="128"/>
        <v>2007</v>
      </c>
      <c r="M99" s="17" t="str">
        <f t="shared" si="129"/>
        <v>m</v>
      </c>
      <c r="N99" s="17">
        <f t="shared" si="130"/>
        <v>52</v>
      </c>
      <c r="O99" s="17">
        <f t="shared" si="131"/>
        <v>6</v>
      </c>
      <c r="P99" s="17">
        <f t="shared" si="132"/>
        <v>2010</v>
      </c>
      <c r="Q99" s="17" t="str">
        <f t="shared" si="133"/>
        <v>m</v>
      </c>
      <c r="R99" s="131"/>
      <c r="S99" s="131"/>
      <c r="T99" s="131"/>
      <c r="U99" s="131"/>
      <c r="V99" s="17">
        <f t="shared" si="134"/>
        <v>53</v>
      </c>
      <c r="W99" s="17">
        <f t="shared" si="135"/>
        <v>68</v>
      </c>
      <c r="X99" s="17">
        <f t="shared" si="136"/>
        <v>2010</v>
      </c>
      <c r="Y99" s="17" t="str">
        <f t="shared" si="137"/>
        <v>m</v>
      </c>
      <c r="Z99" s="17">
        <f t="shared" si="138"/>
        <v>158</v>
      </c>
      <c r="AA99" s="173">
        <f t="shared" si="139"/>
        <v>0.88400000000000001</v>
      </c>
      <c r="AB99" s="17">
        <f t="shared" si="140"/>
        <v>2008</v>
      </c>
      <c r="AC99" s="17" t="str">
        <f t="shared" si="141"/>
        <v>m</v>
      </c>
      <c r="AD99" s="17">
        <f t="shared" si="142"/>
        <v>58</v>
      </c>
      <c r="AE99" s="170">
        <f t="shared" si="143"/>
        <v>680</v>
      </c>
      <c r="AF99" s="17">
        <f t="shared" si="144"/>
        <v>2011</v>
      </c>
      <c r="AG99" s="17" t="str">
        <f t="shared" si="145"/>
        <v>m</v>
      </c>
      <c r="AH99" s="131"/>
      <c r="AI99" s="131"/>
      <c r="AJ99" s="131"/>
      <c r="AK99" s="131"/>
      <c r="AL99" s="17">
        <f t="shared" si="146"/>
        <v>134</v>
      </c>
      <c r="AM99" s="17">
        <f t="shared" si="147"/>
        <v>12</v>
      </c>
      <c r="AN99" s="17">
        <f t="shared" si="148"/>
        <v>2012</v>
      </c>
      <c r="AO99" s="17" t="str">
        <f t="shared" si="149"/>
        <v>m</v>
      </c>
      <c r="AP99" s="17">
        <f t="shared" si="150"/>
        <v>77</v>
      </c>
      <c r="AQ99" s="172">
        <f t="shared" si="151"/>
        <v>10.4</v>
      </c>
      <c r="AR99" s="17">
        <f t="shared" si="152"/>
        <v>2008</v>
      </c>
      <c r="AS99" s="17" t="str">
        <f t="shared" si="153"/>
        <v>i</v>
      </c>
      <c r="AT99" s="17">
        <f t="shared" si="154"/>
        <v>75</v>
      </c>
      <c r="AU99" s="141">
        <f t="shared" si="155"/>
        <v>2949</v>
      </c>
      <c r="AV99" s="17">
        <f t="shared" si="156"/>
        <v>2010</v>
      </c>
      <c r="AW99" s="17" t="str">
        <f t="shared" si="157"/>
        <v>m</v>
      </c>
      <c r="AX99" s="17">
        <f t="shared" si="158"/>
        <v>71</v>
      </c>
      <c r="AY99" s="170">
        <f t="shared" si="159"/>
        <v>120</v>
      </c>
      <c r="AZ99" s="17">
        <f t="shared" si="160"/>
        <v>2013</v>
      </c>
      <c r="BA99" s="17" t="str">
        <f t="shared" si="161"/>
        <v>m</v>
      </c>
      <c r="BB99" s="17">
        <f t="shared" si="162"/>
        <v>97</v>
      </c>
      <c r="BC99" s="170">
        <f t="shared" si="163"/>
        <v>52</v>
      </c>
      <c r="BD99" s="17">
        <f t="shared" si="164"/>
        <v>2012</v>
      </c>
      <c r="BE99" s="17" t="str">
        <f t="shared" si="165"/>
        <v>m</v>
      </c>
      <c r="BF99" s="131"/>
      <c r="BG99" s="131"/>
      <c r="BH99" s="131"/>
      <c r="BI99" s="131"/>
      <c r="BJ99" s="17">
        <f t="shared" si="166"/>
        <v>106</v>
      </c>
      <c r="BK99" s="172">
        <f t="shared" si="167"/>
        <v>2.5</v>
      </c>
      <c r="BL99" s="17">
        <f t="shared" si="168"/>
        <v>2013</v>
      </c>
      <c r="BM99" s="17" t="str">
        <f t="shared" si="169"/>
        <v>m</v>
      </c>
      <c r="BN99" s="17">
        <f t="shared" si="170"/>
        <v>41</v>
      </c>
      <c r="BO99" s="172">
        <f t="shared" si="171"/>
        <v>41.05</v>
      </c>
      <c r="BP99" s="17">
        <f t="shared" si="172"/>
        <v>2013</v>
      </c>
      <c r="BQ99" s="17" t="str">
        <f t="shared" si="173"/>
        <v>m</v>
      </c>
      <c r="BR99" s="131"/>
      <c r="BS99" s="131"/>
      <c r="BT99" s="131"/>
      <c r="BU99" s="131"/>
      <c r="BV99" s="138"/>
      <c r="BW99" s="138"/>
      <c r="BX99" s="138"/>
      <c r="BY99" s="138"/>
      <c r="BZ99" s="17">
        <f t="shared" si="174"/>
        <v>142</v>
      </c>
      <c r="CA99" s="170">
        <f t="shared" si="175"/>
        <v>61</v>
      </c>
      <c r="CB99" s="17">
        <f t="shared" si="176"/>
        <v>2013</v>
      </c>
      <c r="CC99" s="17" t="str">
        <f t="shared" si="177"/>
        <v>m</v>
      </c>
      <c r="CD99" s="131"/>
      <c r="CE99" s="131"/>
      <c r="CF99" s="131"/>
      <c r="CG99" s="131"/>
      <c r="CH99" s="17">
        <f t="shared" si="178"/>
        <v>77</v>
      </c>
      <c r="CI99" s="171">
        <f t="shared" si="179"/>
        <v>-0.39</v>
      </c>
      <c r="CJ99" s="17">
        <f t="shared" si="180"/>
        <v>2013</v>
      </c>
      <c r="CK99" s="17" t="str">
        <f t="shared" si="181"/>
        <v>m</v>
      </c>
      <c r="CL99" s="17">
        <f t="shared" si="182"/>
        <v>178</v>
      </c>
      <c r="CM99" s="170">
        <f t="shared" si="183"/>
        <v>44</v>
      </c>
      <c r="CN99" s="17">
        <f t="shared" si="184"/>
        <v>2013</v>
      </c>
      <c r="CO99" s="17" t="str">
        <f t="shared" si="185"/>
        <v>m</v>
      </c>
    </row>
    <row r="100" spans="1:93" ht="16">
      <c r="A100" s="45" t="s">
        <v>333</v>
      </c>
      <c r="B100" s="45" t="s">
        <v>332</v>
      </c>
      <c r="C100" s="117" t="s">
        <v>112</v>
      </c>
      <c r="D100" s="82">
        <f t="shared" si="124"/>
        <v>83.333333333333329</v>
      </c>
      <c r="E100" s="83">
        <f t="shared" si="125"/>
        <v>94</v>
      </c>
      <c r="F100" s="131"/>
      <c r="G100" s="131"/>
      <c r="H100" s="131"/>
      <c r="I100" s="131"/>
      <c r="J100" s="17">
        <f t="shared" si="126"/>
        <v>104</v>
      </c>
      <c r="K100" s="17">
        <f t="shared" si="127"/>
        <v>72</v>
      </c>
      <c r="L100" s="17">
        <f t="shared" si="128"/>
        <v>2007</v>
      </c>
      <c r="M100" s="17" t="str">
        <f t="shared" si="129"/>
        <v>m</v>
      </c>
      <c r="N100" s="17">
        <f t="shared" si="130"/>
        <v>67</v>
      </c>
      <c r="O100" s="17">
        <f t="shared" si="131"/>
        <v>7</v>
      </c>
      <c r="P100" s="17">
        <f t="shared" si="132"/>
        <v>2010</v>
      </c>
      <c r="Q100" s="17" t="str">
        <f t="shared" si="133"/>
        <v>m</v>
      </c>
      <c r="R100" s="131"/>
      <c r="S100" s="131"/>
      <c r="T100" s="131"/>
      <c r="U100" s="131"/>
      <c r="V100" s="17">
        <f t="shared" si="134"/>
        <v>82</v>
      </c>
      <c r="W100" s="17">
        <f t="shared" si="135"/>
        <v>85</v>
      </c>
      <c r="X100" s="17">
        <f t="shared" si="136"/>
        <v>2010</v>
      </c>
      <c r="Y100" s="17" t="str">
        <f t="shared" si="137"/>
        <v>m</v>
      </c>
      <c r="Z100" s="17">
        <f t="shared" si="138"/>
        <v>40</v>
      </c>
      <c r="AA100" s="173">
        <f t="shared" si="139"/>
        <v>0.71199999999999997</v>
      </c>
      <c r="AB100" s="17">
        <f t="shared" si="140"/>
        <v>2008</v>
      </c>
      <c r="AC100" s="17" t="str">
        <f t="shared" si="141"/>
        <v>m</v>
      </c>
      <c r="AD100" s="17">
        <f t="shared" si="142"/>
        <v>66</v>
      </c>
      <c r="AE100" s="170">
        <f t="shared" si="143"/>
        <v>893</v>
      </c>
      <c r="AF100" s="17">
        <f t="shared" si="144"/>
        <v>2011</v>
      </c>
      <c r="AG100" s="17" t="str">
        <f t="shared" si="145"/>
        <v>m</v>
      </c>
      <c r="AH100" s="131"/>
      <c r="AI100" s="131"/>
      <c r="AJ100" s="131"/>
      <c r="AK100" s="131"/>
      <c r="AL100" s="17">
        <f t="shared" si="146"/>
        <v>45</v>
      </c>
      <c r="AM100" s="17">
        <f t="shared" si="147"/>
        <v>40</v>
      </c>
      <c r="AN100" s="17">
        <f t="shared" si="148"/>
        <v>2011</v>
      </c>
      <c r="AO100" s="17" t="str">
        <f t="shared" si="149"/>
        <v>m</v>
      </c>
      <c r="AP100" s="17">
        <f t="shared" si="150"/>
        <v>99</v>
      </c>
      <c r="AQ100" s="172">
        <f t="shared" si="151"/>
        <v>10.199999999999999</v>
      </c>
      <c r="AR100" s="17">
        <f t="shared" si="152"/>
        <v>2008</v>
      </c>
      <c r="AS100" s="17" t="str">
        <f t="shared" si="153"/>
        <v>i</v>
      </c>
      <c r="AT100" s="17">
        <f t="shared" si="154"/>
        <v>104</v>
      </c>
      <c r="AU100" s="141">
        <f t="shared" si="155"/>
        <v>5195</v>
      </c>
      <c r="AV100" s="17">
        <f t="shared" si="156"/>
        <v>2010</v>
      </c>
      <c r="AW100" s="17" t="str">
        <f t="shared" si="157"/>
        <v>m</v>
      </c>
      <c r="AX100" s="17">
        <f t="shared" si="158"/>
        <v>74</v>
      </c>
      <c r="AY100" s="170">
        <f t="shared" si="159"/>
        <v>117</v>
      </c>
      <c r="AZ100" s="17">
        <f t="shared" si="160"/>
        <v>2013</v>
      </c>
      <c r="BA100" s="17" t="str">
        <f t="shared" si="161"/>
        <v>m</v>
      </c>
      <c r="BB100" s="17">
        <f t="shared" si="162"/>
        <v>97</v>
      </c>
      <c r="BC100" s="170">
        <f t="shared" si="163"/>
        <v>52</v>
      </c>
      <c r="BD100" s="17">
        <f t="shared" si="164"/>
        <v>2012</v>
      </c>
      <c r="BE100" s="17" t="str">
        <f t="shared" si="165"/>
        <v>m</v>
      </c>
      <c r="BF100" s="131"/>
      <c r="BG100" s="131"/>
      <c r="BH100" s="131"/>
      <c r="BI100" s="131"/>
      <c r="BJ100" s="17">
        <f t="shared" si="166"/>
        <v>118</v>
      </c>
      <c r="BK100" s="172">
        <f t="shared" si="167"/>
        <v>2</v>
      </c>
      <c r="BL100" s="17">
        <f t="shared" si="168"/>
        <v>2013</v>
      </c>
      <c r="BM100" s="17" t="str">
        <f t="shared" si="169"/>
        <v>m</v>
      </c>
      <c r="BN100" s="17">
        <f t="shared" si="170"/>
        <v>105</v>
      </c>
      <c r="BO100" s="172">
        <f t="shared" si="171"/>
        <v>28.34</v>
      </c>
      <c r="BP100" s="17">
        <f t="shared" si="172"/>
        <v>2013</v>
      </c>
      <c r="BQ100" s="17" t="str">
        <f t="shared" si="173"/>
        <v>m</v>
      </c>
      <c r="BR100" s="131"/>
      <c r="BS100" s="131"/>
      <c r="BT100" s="131"/>
      <c r="BU100" s="131"/>
      <c r="BV100" s="138"/>
      <c r="BW100" s="138"/>
      <c r="BX100" s="138"/>
      <c r="BY100" s="138"/>
      <c r="BZ100" s="17">
        <f t="shared" si="174"/>
        <v>54</v>
      </c>
      <c r="CA100" s="170">
        <f t="shared" si="175"/>
        <v>151</v>
      </c>
      <c r="CB100" s="17">
        <f t="shared" si="176"/>
        <v>2013</v>
      </c>
      <c r="CC100" s="17" t="str">
        <f t="shared" si="177"/>
        <v>m</v>
      </c>
      <c r="CD100" s="131"/>
      <c r="CE100" s="131"/>
      <c r="CF100" s="131"/>
      <c r="CG100" s="131"/>
      <c r="CH100" s="17">
        <f t="shared" si="178"/>
        <v>86</v>
      </c>
      <c r="CI100" s="171">
        <f t="shared" si="179"/>
        <v>-0.32</v>
      </c>
      <c r="CJ100" s="17">
        <f t="shared" si="180"/>
        <v>2013</v>
      </c>
      <c r="CK100" s="17" t="str">
        <f t="shared" si="181"/>
        <v>m</v>
      </c>
      <c r="CL100" s="17">
        <f t="shared" si="182"/>
        <v>149</v>
      </c>
      <c r="CM100" s="170">
        <f t="shared" si="183"/>
        <v>39</v>
      </c>
      <c r="CN100" s="17">
        <f t="shared" si="184"/>
        <v>2013</v>
      </c>
      <c r="CO100" s="17" t="str">
        <f t="shared" si="185"/>
        <v>m</v>
      </c>
    </row>
    <row r="101" spans="1:93" ht="16">
      <c r="A101" s="45" t="s">
        <v>1380</v>
      </c>
      <c r="B101" s="45">
        <v>156</v>
      </c>
      <c r="C101" s="116" t="s">
        <v>212</v>
      </c>
      <c r="D101" s="82">
        <f t="shared" si="124"/>
        <v>83.666666666666671</v>
      </c>
      <c r="E101" s="83">
        <f t="shared" si="125"/>
        <v>95</v>
      </c>
      <c r="F101" s="131"/>
      <c r="G101" s="131"/>
      <c r="H101" s="131"/>
      <c r="I101" s="131"/>
      <c r="J101" s="17">
        <f t="shared" si="126"/>
        <v>129</v>
      </c>
      <c r="K101" s="17">
        <f t="shared" si="127"/>
        <v>74</v>
      </c>
      <c r="L101" s="17">
        <f t="shared" si="128"/>
        <v>2007</v>
      </c>
      <c r="M101" s="17" t="str">
        <f t="shared" si="129"/>
        <v>m</v>
      </c>
      <c r="N101" s="17">
        <f t="shared" si="130"/>
        <v>84</v>
      </c>
      <c r="O101" s="17">
        <f t="shared" si="131"/>
        <v>8</v>
      </c>
      <c r="P101" s="17">
        <f t="shared" si="132"/>
        <v>2010</v>
      </c>
      <c r="Q101" s="17" t="str">
        <f t="shared" si="133"/>
        <v>m</v>
      </c>
      <c r="R101" s="131"/>
      <c r="S101" s="131"/>
      <c r="T101" s="131"/>
      <c r="U101" s="131"/>
      <c r="V101" s="17">
        <f t="shared" si="134"/>
        <v>66</v>
      </c>
      <c r="W101" s="17">
        <f t="shared" si="135"/>
        <v>78</v>
      </c>
      <c r="X101" s="17">
        <f t="shared" si="136"/>
        <v>2010</v>
      </c>
      <c r="Y101" s="17" t="str">
        <f t="shared" si="137"/>
        <v>m</v>
      </c>
      <c r="Z101" s="17">
        <f t="shared" si="138"/>
        <v>182</v>
      </c>
      <c r="AA101" s="173">
        <f t="shared" si="139"/>
        <v>0.92300000000000004</v>
      </c>
      <c r="AB101" s="17">
        <f t="shared" si="140"/>
        <v>2008</v>
      </c>
      <c r="AC101" s="17" t="str">
        <f t="shared" si="141"/>
        <v>m</v>
      </c>
      <c r="AD101" s="17">
        <f t="shared" si="142"/>
        <v>125</v>
      </c>
      <c r="AE101" s="170">
        <f t="shared" si="143"/>
        <v>3298</v>
      </c>
      <c r="AF101" s="17">
        <f t="shared" si="144"/>
        <v>2011</v>
      </c>
      <c r="AG101" s="17" t="str">
        <f t="shared" si="145"/>
        <v>m</v>
      </c>
      <c r="AH101" s="131"/>
      <c r="AI101" s="131"/>
      <c r="AJ101" s="131"/>
      <c r="AK101" s="131"/>
      <c r="AL101" s="17">
        <f t="shared" si="146"/>
        <v>172</v>
      </c>
      <c r="AM101" s="17">
        <f t="shared" si="147"/>
        <v>3</v>
      </c>
      <c r="AN101" s="17">
        <f t="shared" si="148"/>
        <v>2004</v>
      </c>
      <c r="AO101" s="17" t="str">
        <f t="shared" si="149"/>
        <v>m</v>
      </c>
      <c r="AP101" s="17">
        <f t="shared" si="150"/>
        <v>186</v>
      </c>
      <c r="AQ101" s="172">
        <f t="shared" si="151"/>
        <v>4.2</v>
      </c>
      <c r="AR101" s="17">
        <f t="shared" si="152"/>
        <v>2008</v>
      </c>
      <c r="AS101" s="17" t="str">
        <f t="shared" si="153"/>
        <v>m</v>
      </c>
      <c r="AT101" s="17">
        <f t="shared" si="154"/>
        <v>92</v>
      </c>
      <c r="AU101" s="141">
        <f t="shared" si="155"/>
        <v>4354</v>
      </c>
      <c r="AV101" s="17">
        <f t="shared" si="156"/>
        <v>2010</v>
      </c>
      <c r="AW101" s="17" t="str">
        <f t="shared" si="157"/>
        <v>m</v>
      </c>
      <c r="AX101" s="17">
        <f t="shared" si="158"/>
        <v>96</v>
      </c>
      <c r="AY101" s="170">
        <f t="shared" si="159"/>
        <v>96</v>
      </c>
      <c r="AZ101" s="17">
        <f t="shared" si="160"/>
        <v>2013</v>
      </c>
      <c r="BA101" s="17" t="str">
        <f t="shared" si="161"/>
        <v>m</v>
      </c>
      <c r="BB101" s="17">
        <f t="shared" si="162"/>
        <v>19</v>
      </c>
      <c r="BC101" s="170">
        <f t="shared" si="163"/>
        <v>42</v>
      </c>
      <c r="BD101" s="17">
        <f t="shared" si="164"/>
        <v>2012</v>
      </c>
      <c r="BE101" s="17" t="str">
        <f t="shared" si="165"/>
        <v>m</v>
      </c>
      <c r="BF101" s="131"/>
      <c r="BG101" s="131"/>
      <c r="BH101" s="131"/>
      <c r="BI101" s="131"/>
      <c r="BJ101" s="17">
        <f t="shared" si="166"/>
        <v>10</v>
      </c>
      <c r="BK101" s="172">
        <f t="shared" si="167"/>
        <v>6.5</v>
      </c>
      <c r="BL101" s="17">
        <f t="shared" si="168"/>
        <v>2013</v>
      </c>
      <c r="BM101" s="17" t="str">
        <f t="shared" si="169"/>
        <v>m</v>
      </c>
      <c r="BN101" s="17">
        <f t="shared" si="170"/>
        <v>7</v>
      </c>
      <c r="BO101" s="172">
        <f t="shared" si="171"/>
        <v>73.069999999999993</v>
      </c>
      <c r="BP101" s="17">
        <f t="shared" si="172"/>
        <v>2013</v>
      </c>
      <c r="BQ101" s="17" t="str">
        <f t="shared" si="173"/>
        <v>m</v>
      </c>
      <c r="BR101" s="131"/>
      <c r="BS101" s="131"/>
      <c r="BT101" s="131"/>
      <c r="BU101" s="131"/>
      <c r="BV101" s="138"/>
      <c r="BW101" s="138"/>
      <c r="BX101" s="138"/>
      <c r="BY101" s="138"/>
      <c r="BZ101" s="17">
        <f t="shared" si="174"/>
        <v>199</v>
      </c>
      <c r="CA101" s="170">
        <f t="shared" si="175"/>
        <v>2</v>
      </c>
      <c r="CB101" s="17">
        <f t="shared" si="176"/>
        <v>2013</v>
      </c>
      <c r="CC101" s="17" t="str">
        <f t="shared" si="177"/>
        <v>m</v>
      </c>
      <c r="CD101" s="131"/>
      <c r="CE101" s="131"/>
      <c r="CF101" s="131"/>
      <c r="CG101" s="131"/>
      <c r="CH101" s="17">
        <f t="shared" si="178"/>
        <v>68</v>
      </c>
      <c r="CI101" s="171">
        <f t="shared" si="179"/>
        <v>-0.56000000000000005</v>
      </c>
      <c r="CJ101" s="17">
        <f t="shared" si="180"/>
        <v>2013</v>
      </c>
      <c r="CK101" s="17" t="str">
        <f t="shared" si="181"/>
        <v>m</v>
      </c>
      <c r="CL101" s="17">
        <f t="shared" si="182"/>
        <v>2</v>
      </c>
      <c r="CM101" s="170">
        <f t="shared" si="183"/>
        <v>16</v>
      </c>
      <c r="CN101" s="17">
        <f t="shared" si="184"/>
        <v>2013</v>
      </c>
      <c r="CO101" s="17" t="str">
        <f t="shared" si="185"/>
        <v>m</v>
      </c>
    </row>
    <row r="102" spans="1:93" ht="16">
      <c r="A102" s="45" t="s">
        <v>473</v>
      </c>
      <c r="B102" s="45" t="s">
        <v>472</v>
      </c>
      <c r="C102" s="117" t="s">
        <v>48</v>
      </c>
      <c r="D102" s="82">
        <f t="shared" si="124"/>
        <v>83.733333333333334</v>
      </c>
      <c r="E102" s="83">
        <f t="shared" si="125"/>
        <v>96</v>
      </c>
      <c r="F102" s="131"/>
      <c r="G102" s="131"/>
      <c r="H102" s="131"/>
      <c r="I102" s="131"/>
      <c r="J102" s="17">
        <f t="shared" si="126"/>
        <v>40</v>
      </c>
      <c r="K102" s="17">
        <f t="shared" si="127"/>
        <v>59</v>
      </c>
      <c r="L102" s="17">
        <f t="shared" si="128"/>
        <v>2007</v>
      </c>
      <c r="M102" s="17" t="str">
        <f t="shared" si="129"/>
        <v>m</v>
      </c>
      <c r="N102" s="17">
        <f t="shared" si="130"/>
        <v>52</v>
      </c>
      <c r="O102" s="17">
        <f t="shared" si="131"/>
        <v>6</v>
      </c>
      <c r="P102" s="17">
        <f t="shared" si="132"/>
        <v>2010</v>
      </c>
      <c r="Q102" s="17" t="str">
        <f t="shared" si="133"/>
        <v>m</v>
      </c>
      <c r="R102" s="131"/>
      <c r="S102" s="131"/>
      <c r="T102" s="131"/>
      <c r="U102" s="131"/>
      <c r="V102" s="17">
        <f t="shared" si="134"/>
        <v>44</v>
      </c>
      <c r="W102" s="17">
        <f t="shared" si="135"/>
        <v>63</v>
      </c>
      <c r="X102" s="17">
        <f t="shared" si="136"/>
        <v>2010</v>
      </c>
      <c r="Y102" s="17" t="str">
        <f t="shared" si="137"/>
        <v>m</v>
      </c>
      <c r="Z102" s="17">
        <f t="shared" si="138"/>
        <v>76</v>
      </c>
      <c r="AA102" s="173">
        <f t="shared" si="139"/>
        <v>0.78500000000000003</v>
      </c>
      <c r="AB102" s="17">
        <f t="shared" si="140"/>
        <v>2008</v>
      </c>
      <c r="AC102" s="17" t="str">
        <f t="shared" si="141"/>
        <v>m</v>
      </c>
      <c r="AD102" s="17">
        <f t="shared" si="142"/>
        <v>90</v>
      </c>
      <c r="AE102" s="170">
        <f t="shared" si="143"/>
        <v>1549</v>
      </c>
      <c r="AF102" s="17">
        <f t="shared" si="144"/>
        <v>2011</v>
      </c>
      <c r="AG102" s="17" t="str">
        <f t="shared" si="145"/>
        <v>m</v>
      </c>
      <c r="AH102" s="131"/>
      <c r="AI102" s="131"/>
      <c r="AJ102" s="131"/>
      <c r="AK102" s="131"/>
      <c r="AL102" s="17">
        <f t="shared" si="146"/>
        <v>73</v>
      </c>
      <c r="AM102" s="17">
        <f t="shared" si="147"/>
        <v>29</v>
      </c>
      <c r="AN102" s="17">
        <f t="shared" si="148"/>
        <v>2009</v>
      </c>
      <c r="AO102" s="17" t="str">
        <f t="shared" si="149"/>
        <v>m</v>
      </c>
      <c r="AP102" s="17">
        <f t="shared" si="150"/>
        <v>89</v>
      </c>
      <c r="AQ102" s="172">
        <f t="shared" si="151"/>
        <v>10.3</v>
      </c>
      <c r="AR102" s="17">
        <f t="shared" si="152"/>
        <v>2008</v>
      </c>
      <c r="AS102" s="17" t="str">
        <f t="shared" si="153"/>
        <v>i</v>
      </c>
      <c r="AT102" s="17">
        <f t="shared" si="154"/>
        <v>103</v>
      </c>
      <c r="AU102" s="141">
        <f t="shared" si="155"/>
        <v>5125</v>
      </c>
      <c r="AV102" s="17">
        <f t="shared" si="156"/>
        <v>2010</v>
      </c>
      <c r="AW102" s="17" t="str">
        <f t="shared" si="157"/>
        <v>m</v>
      </c>
      <c r="AX102" s="17">
        <f t="shared" si="158"/>
        <v>94</v>
      </c>
      <c r="AY102" s="170">
        <f t="shared" si="159"/>
        <v>98</v>
      </c>
      <c r="AZ102" s="17">
        <f t="shared" si="160"/>
        <v>2013</v>
      </c>
      <c r="BA102" s="17" t="str">
        <f t="shared" si="161"/>
        <v>m</v>
      </c>
      <c r="BB102" s="17">
        <f t="shared" si="162"/>
        <v>88</v>
      </c>
      <c r="BC102" s="170">
        <f t="shared" si="163"/>
        <v>51</v>
      </c>
      <c r="BD102" s="17">
        <f t="shared" si="164"/>
        <v>2012</v>
      </c>
      <c r="BE102" s="17" t="str">
        <f t="shared" si="165"/>
        <v>m</v>
      </c>
      <c r="BF102" s="131"/>
      <c r="BG102" s="131"/>
      <c r="BH102" s="131"/>
      <c r="BI102" s="131"/>
      <c r="BJ102" s="17">
        <f t="shared" si="166"/>
        <v>118</v>
      </c>
      <c r="BK102" s="172">
        <f t="shared" si="167"/>
        <v>2</v>
      </c>
      <c r="BL102" s="17">
        <f t="shared" si="168"/>
        <v>2013</v>
      </c>
      <c r="BM102" s="17" t="str">
        <f t="shared" si="169"/>
        <v>m</v>
      </c>
      <c r="BN102" s="17">
        <f t="shared" si="170"/>
        <v>179</v>
      </c>
      <c r="BO102" s="172">
        <f t="shared" si="171"/>
        <v>12.5</v>
      </c>
      <c r="BP102" s="17">
        <f t="shared" si="172"/>
        <v>2013</v>
      </c>
      <c r="BQ102" s="17" t="str">
        <f t="shared" si="173"/>
        <v>m</v>
      </c>
      <c r="BR102" s="131"/>
      <c r="BS102" s="131"/>
      <c r="BT102" s="131"/>
      <c r="BU102" s="131"/>
      <c r="BV102" s="138"/>
      <c r="BW102" s="138"/>
      <c r="BX102" s="138"/>
      <c r="BY102" s="138"/>
      <c r="BZ102" s="17">
        <f t="shared" si="174"/>
        <v>72</v>
      </c>
      <c r="CA102" s="170">
        <f t="shared" si="175"/>
        <v>132</v>
      </c>
      <c r="CB102" s="17">
        <f t="shared" si="176"/>
        <v>2013</v>
      </c>
      <c r="CC102" s="17" t="str">
        <f t="shared" si="177"/>
        <v>m</v>
      </c>
      <c r="CD102" s="131"/>
      <c r="CE102" s="131"/>
      <c r="CF102" s="131"/>
      <c r="CG102" s="131"/>
      <c r="CH102" s="17">
        <f t="shared" si="178"/>
        <v>133</v>
      </c>
      <c r="CI102" s="171">
        <f t="shared" si="179"/>
        <v>0.34</v>
      </c>
      <c r="CJ102" s="17">
        <f t="shared" si="180"/>
        <v>2013</v>
      </c>
      <c r="CK102" s="17" t="str">
        <f t="shared" si="181"/>
        <v>m</v>
      </c>
      <c r="CL102" s="17">
        <f t="shared" si="182"/>
        <v>81</v>
      </c>
      <c r="CM102" s="170">
        <f t="shared" si="183"/>
        <v>29</v>
      </c>
      <c r="CN102" s="17">
        <f t="shared" si="184"/>
        <v>2013</v>
      </c>
      <c r="CO102" s="17" t="str">
        <f t="shared" si="185"/>
        <v>i</v>
      </c>
    </row>
    <row r="103" spans="1:93" ht="16">
      <c r="A103" s="45" t="s">
        <v>335</v>
      </c>
      <c r="B103" s="45" t="s">
        <v>334</v>
      </c>
      <c r="C103" s="117" t="s">
        <v>127</v>
      </c>
      <c r="D103" s="82">
        <f t="shared" ref="D103:D134" si="186">AVERAGE(J103,N103,V103,AD103,AL103,AP103,AT103,AX103,BB103,BJ103,BN103,BV103,BZ103,CH103,CL103,)</f>
        <v>85</v>
      </c>
      <c r="E103" s="83">
        <f t="shared" ref="E103:E134" si="187">RANK(D103,D$7:D$206,1)</f>
        <v>97</v>
      </c>
      <c r="F103" s="131"/>
      <c r="G103" s="131"/>
      <c r="H103" s="131"/>
      <c r="I103" s="131"/>
      <c r="J103" s="17">
        <f t="shared" ref="J103:J134" si="188">RANK(K103,K$7:K$206,1)</f>
        <v>117</v>
      </c>
      <c r="K103" s="17">
        <f t="shared" ref="K103:K134" si="189">ROUND(VLOOKUP($C103&amp;", "&amp;J$5,Data,8,FALSE),0)</f>
        <v>73</v>
      </c>
      <c r="L103" s="17">
        <f t="shared" ref="L103:L134" si="190">VLOOKUP($C103&amp;", "&amp;J$5,Data,9,FALSE)</f>
        <v>2007</v>
      </c>
      <c r="M103" s="17" t="str">
        <f t="shared" ref="M103:M134" si="191">VLOOKUP($C103&amp;", "&amp;J$5,Data,10,FALSE)</f>
        <v>m</v>
      </c>
      <c r="N103" s="17">
        <f t="shared" ref="N103:N134" si="192">RANK(O103,O$7:O$206,1)</f>
        <v>84</v>
      </c>
      <c r="O103" s="17">
        <f t="shared" ref="O103:O134" si="193">ROUND(VLOOKUP($C103&amp;", "&amp;N$5,Data,8,FALSE),0)</f>
        <v>8</v>
      </c>
      <c r="P103" s="17">
        <f t="shared" ref="P103:P134" si="194">VLOOKUP($C103&amp;", "&amp;N$5,Data,9,FALSE)</f>
        <v>2010</v>
      </c>
      <c r="Q103" s="17" t="str">
        <f t="shared" ref="Q103:Q134" si="195">VLOOKUP($C103&amp;", "&amp;N$5,Data,10,FALSE)</f>
        <v>m</v>
      </c>
      <c r="R103" s="131"/>
      <c r="S103" s="131"/>
      <c r="T103" s="131"/>
      <c r="U103" s="131"/>
      <c r="V103" s="17">
        <f t="shared" ref="V103:V134" si="196">RANK(W103,W$7:W$206,1)</f>
        <v>113</v>
      </c>
      <c r="W103" s="17">
        <f t="shared" ref="W103:W134" si="197">ROUND(VLOOKUP($C103&amp;", "&amp;V$5,Data,8,FALSE),0)</f>
        <v>93</v>
      </c>
      <c r="X103" s="17">
        <f t="shared" ref="X103:X134" si="198">VLOOKUP($C103&amp;", "&amp;V$5,Data,9,FALSE)</f>
        <v>2010</v>
      </c>
      <c r="Y103" s="17" t="str">
        <f t="shared" ref="Y103:Y134" si="199">VLOOKUP($C103&amp;", "&amp;V$5,Data,10,FALSE)</f>
        <v>m</v>
      </c>
      <c r="Z103" s="17">
        <f t="shared" ref="Z103:Z134" si="200">RANK(AA103,AA$7:AA$206,1)</f>
        <v>129</v>
      </c>
      <c r="AA103" s="173">
        <f t="shared" ref="AA103:AA134" si="201">ROUND(VLOOKUP($C103&amp;", "&amp;Z$5,Data,8,FALSE),3)</f>
        <v>0.85599999999999998</v>
      </c>
      <c r="AB103" s="17">
        <f t="shared" ref="AB103:AB134" si="202">VLOOKUP($C103&amp;", "&amp;Z$5,Data,9,FALSE)</f>
        <v>2008</v>
      </c>
      <c r="AC103" s="17" t="str">
        <f t="shared" ref="AC103:AC134" si="203">VLOOKUP($C103&amp;", "&amp;Z$5,Data,10,FALSE)</f>
        <v>m</v>
      </c>
      <c r="AD103" s="17">
        <f t="shared" ref="AD103:AD134" si="204">RANK(AE103,AE$7:AE$206,1)</f>
        <v>79</v>
      </c>
      <c r="AE103" s="170">
        <f t="shared" ref="AE103:AE134" si="205">ROUND(VLOOKUP($C103&amp;", "&amp;AD$5,Data,8,FALSE),0)</f>
        <v>1192</v>
      </c>
      <c r="AF103" s="17">
        <f t="shared" ref="AF103:AF134" si="206">VLOOKUP($C103&amp;", "&amp;AD$5,Data,9,FALSE)</f>
        <v>2011</v>
      </c>
      <c r="AG103" s="17" t="str">
        <f t="shared" ref="AG103:AG134" si="207">VLOOKUP($C103&amp;", "&amp;AD$5,Data,10,FALSE)</f>
        <v>m</v>
      </c>
      <c r="AH103" s="131"/>
      <c r="AI103" s="131"/>
      <c r="AJ103" s="131"/>
      <c r="AK103" s="131"/>
      <c r="AL103" s="17">
        <f t="shared" ref="AL103:AL134" si="208">RANK(AM103,AM$7:AM$206,0)</f>
        <v>73</v>
      </c>
      <c r="AM103" s="17">
        <f t="shared" ref="AM103:AM134" si="209">ROUND(VLOOKUP($C103&amp;", "&amp;AL$5,Data,8,FALSE),0)</f>
        <v>29</v>
      </c>
      <c r="AN103" s="17">
        <f t="shared" ref="AN103:AN134" si="210">VLOOKUP($C103&amp;", "&amp;AL$5,Data,9,FALSE)</f>
        <v>2011</v>
      </c>
      <c r="AO103" s="17" t="str">
        <f t="shared" ref="AO103:AO134" si="211">VLOOKUP($C103&amp;", "&amp;AL$5,Data,10,FALSE)</f>
        <v>m</v>
      </c>
      <c r="AP103" s="17">
        <f t="shared" ref="AP103:AP134" si="212">RANK(AQ103,AQ$7:AQ$206,0)</f>
        <v>139</v>
      </c>
      <c r="AQ103" s="172">
        <f t="shared" ref="AQ103:AQ134" si="213">ROUND(VLOOKUP($C103&amp;", "&amp;AP$5,Data,8,FALSE),1)</f>
        <v>8.5</v>
      </c>
      <c r="AR103" s="17">
        <f t="shared" ref="AR103:AR134" si="214">VLOOKUP($C103&amp;", "&amp;AP$5,Data,9,FALSE)</f>
        <v>2009</v>
      </c>
      <c r="AS103" s="17" t="str">
        <f t="shared" ref="AS103:AS134" si="215">VLOOKUP($C103&amp;", "&amp;AP$5,Data,10,FALSE)</f>
        <v>m</v>
      </c>
      <c r="AT103" s="17">
        <f t="shared" ref="AT103:AT134" si="216">RANK(AU103,AU$7:AU$206,1)</f>
        <v>89</v>
      </c>
      <c r="AU103" s="141">
        <f t="shared" ref="AU103:AU134" si="217">ROUND(VLOOKUP($C103&amp;", "&amp;AT$5,Data,8,FALSE),0)</f>
        <v>4073</v>
      </c>
      <c r="AV103" s="17">
        <f t="shared" ref="AV103:AV134" si="218">VLOOKUP($C103&amp;", "&amp;AT$5,Data,9,FALSE)</f>
        <v>2010</v>
      </c>
      <c r="AW103" s="17" t="str">
        <f t="shared" ref="AW103:AW134" si="219">VLOOKUP($C103&amp;", "&amp;AT$5,Data,10,FALSE)</f>
        <v>m</v>
      </c>
      <c r="AX103" s="17">
        <f t="shared" ref="AX103:AX134" si="220">RANK(AY103,AY$7:AY$206,0)</f>
        <v>56</v>
      </c>
      <c r="AY103" s="170">
        <f t="shared" ref="AY103:AY134" si="221">ROUND(VLOOKUP($C103&amp;", "&amp;AX$5,Data,8,FALSE),0)</f>
        <v>135</v>
      </c>
      <c r="AZ103" s="17">
        <f t="shared" ref="AZ103:AZ134" si="222">VLOOKUP($C103&amp;", "&amp;AX$5,Data,9,FALSE)</f>
        <v>2013</v>
      </c>
      <c r="BA103" s="17" t="str">
        <f t="shared" ref="BA103:BA134" si="223">VLOOKUP($C103&amp;", "&amp;AX$5,Data,10,FALSE)</f>
        <v>m</v>
      </c>
      <c r="BB103" s="17">
        <f t="shared" ref="BB103:BB134" si="224">RANK(BC103,BC$7:BC$206,1)</f>
        <v>166</v>
      </c>
      <c r="BC103" s="170">
        <f t="shared" ref="BC103:BC134" si="225">ROUND(VLOOKUP($C103&amp;", "&amp;BB$5,Data,8,FALSE),0)</f>
        <v>61</v>
      </c>
      <c r="BD103" s="17">
        <f t="shared" ref="BD103:BD134" si="226">VLOOKUP($C103&amp;", "&amp;BB$5,Data,9,FALSE)</f>
        <v>2012</v>
      </c>
      <c r="BE103" s="17" t="str">
        <f t="shared" ref="BE103:BE134" si="227">VLOOKUP($C103&amp;", "&amp;BB$5,Data,10,FALSE)</f>
        <v>m</v>
      </c>
      <c r="BF103" s="131"/>
      <c r="BG103" s="131"/>
      <c r="BH103" s="131"/>
      <c r="BI103" s="131"/>
      <c r="BJ103" s="17">
        <f t="shared" ref="BJ103:BJ134" si="228">RANK(BK103,BK$7:BK$206,0)</f>
        <v>94</v>
      </c>
      <c r="BK103" s="172">
        <f t="shared" ref="BK103:BK134" si="229">ROUND(VLOOKUP($C103&amp;", "&amp;BJ$5,Data,8,FALSE),1)</f>
        <v>3</v>
      </c>
      <c r="BL103" s="17">
        <f t="shared" ref="BL103:BL134" si="230">VLOOKUP($C103&amp;", "&amp;BJ$5,Data,9,FALSE)</f>
        <v>2013</v>
      </c>
      <c r="BM103" s="17" t="str">
        <f t="shared" ref="BM103:BM134" si="231">VLOOKUP($C103&amp;", "&amp;BJ$5,Data,10,FALSE)</f>
        <v>m</v>
      </c>
      <c r="BN103" s="17">
        <f t="shared" ref="BN103:BN134" si="232">RANK(BO103,BO$7:BO$206,0)</f>
        <v>60</v>
      </c>
      <c r="BO103" s="172">
        <f t="shared" ref="BO103:BO134" si="233">ROUND(VLOOKUP($C103&amp;", "&amp;BN$5,Data,8,FALSE),2)</f>
        <v>34.69</v>
      </c>
      <c r="BP103" s="17">
        <f t="shared" ref="BP103:BP134" si="234">VLOOKUP($C103&amp;", "&amp;BN$5,Data,9,FALSE)</f>
        <v>2013</v>
      </c>
      <c r="BQ103" s="17" t="str">
        <f t="shared" ref="BQ103:BQ134" si="235">VLOOKUP($C103&amp;", "&amp;BN$5,Data,10,FALSE)</f>
        <v>m</v>
      </c>
      <c r="BR103" s="131"/>
      <c r="BS103" s="131"/>
      <c r="BT103" s="131"/>
      <c r="BU103" s="131"/>
      <c r="BV103" s="138"/>
      <c r="BW103" s="138"/>
      <c r="BX103" s="138"/>
      <c r="BY103" s="138"/>
      <c r="BZ103" s="17">
        <f t="shared" ref="BZ103:BZ134" si="236">RANK(CA103,CA$7:CA$206,0)</f>
        <v>106</v>
      </c>
      <c r="CA103" s="170">
        <f t="shared" ref="CA103:CA134" si="237">ROUND(VLOOKUP($C103&amp;", "&amp;BZ$5,Data,8,FALSE),0)</f>
        <v>97</v>
      </c>
      <c r="CB103" s="17">
        <f t="shared" ref="CB103:CB134" si="238">VLOOKUP($C103&amp;", "&amp;BZ$5,Data,9,FALSE)</f>
        <v>2013</v>
      </c>
      <c r="CC103" s="17" t="str">
        <f t="shared" ref="CC103:CC134" si="239">VLOOKUP($C103&amp;", "&amp;BZ$5,Data,10,FALSE)</f>
        <v>m</v>
      </c>
      <c r="CD103" s="131"/>
      <c r="CE103" s="131"/>
      <c r="CF103" s="131"/>
      <c r="CG103" s="131"/>
      <c r="CH103" s="17">
        <f t="shared" ref="CH103:CH134" si="240">RANK(CI103,CI$7:CI$206,1)</f>
        <v>51</v>
      </c>
      <c r="CI103" s="171">
        <f t="shared" ref="CI103:CI134" si="241">ROUND(VLOOKUP($C103&amp;", "&amp;CH$5,Data,8,FALSE),2)</f>
        <v>-0.72</v>
      </c>
      <c r="CJ103" s="17">
        <f t="shared" ref="CJ103:CJ134" si="242">VLOOKUP($C103&amp;", "&amp;CH$5,Data,9,FALSE)</f>
        <v>2013</v>
      </c>
      <c r="CK103" s="17" t="str">
        <f t="shared" ref="CK103:CK134" si="243">VLOOKUP($C103&amp;", "&amp;CH$5,Data,10,FALSE)</f>
        <v>m</v>
      </c>
      <c r="CL103" s="17">
        <f t="shared" ref="CL103:CL134" si="244">RANK(CM103,CM$7:CM$206,1)</f>
        <v>48</v>
      </c>
      <c r="CM103" s="170">
        <f t="shared" ref="CM103:CM134" si="245">ROUND(VLOOKUP($C103&amp;", "&amp;CL$5,Data,8,FALSE),0)</f>
        <v>27</v>
      </c>
      <c r="CN103" s="17">
        <f t="shared" ref="CN103:CN134" si="246">VLOOKUP($C103&amp;", "&amp;CL$5,Data,9,FALSE)</f>
        <v>2013</v>
      </c>
      <c r="CO103" s="17" t="str">
        <f t="shared" ref="CO103:CO134" si="247">VLOOKUP($C103&amp;", "&amp;CL$5,Data,10,FALSE)</f>
        <v>m</v>
      </c>
    </row>
    <row r="104" spans="1:93" ht="16">
      <c r="A104" s="45" t="s">
        <v>619</v>
      </c>
      <c r="B104" s="45" t="s">
        <v>618</v>
      </c>
      <c r="C104" s="117" t="s">
        <v>152</v>
      </c>
      <c r="D104" s="82">
        <f t="shared" si="186"/>
        <v>85.4</v>
      </c>
      <c r="E104" s="83">
        <f t="shared" si="187"/>
        <v>98</v>
      </c>
      <c r="F104" s="131"/>
      <c r="G104" s="131"/>
      <c r="H104" s="131"/>
      <c r="I104" s="131"/>
      <c r="J104" s="17">
        <f t="shared" si="188"/>
        <v>138</v>
      </c>
      <c r="K104" s="17">
        <f t="shared" si="189"/>
        <v>75</v>
      </c>
      <c r="L104" s="17">
        <f t="shared" si="190"/>
        <v>2007</v>
      </c>
      <c r="M104" s="17" t="str">
        <f t="shared" si="191"/>
        <v>m</v>
      </c>
      <c r="N104" s="17">
        <f t="shared" si="192"/>
        <v>84</v>
      </c>
      <c r="O104" s="17">
        <f t="shared" si="193"/>
        <v>8</v>
      </c>
      <c r="P104" s="17">
        <f t="shared" si="194"/>
        <v>2010</v>
      </c>
      <c r="Q104" s="17" t="str">
        <f t="shared" si="195"/>
        <v>m</v>
      </c>
      <c r="R104" s="131"/>
      <c r="S104" s="131"/>
      <c r="T104" s="131"/>
      <c r="U104" s="131"/>
      <c r="V104" s="17">
        <f t="shared" si="196"/>
        <v>109</v>
      </c>
      <c r="W104" s="17">
        <f t="shared" si="197"/>
        <v>92</v>
      </c>
      <c r="X104" s="17">
        <f t="shared" si="198"/>
        <v>2010</v>
      </c>
      <c r="Y104" s="17" t="str">
        <f t="shared" si="199"/>
        <v>i</v>
      </c>
      <c r="Z104" s="17">
        <f t="shared" si="200"/>
        <v>89</v>
      </c>
      <c r="AA104" s="173">
        <f t="shared" si="201"/>
        <v>0.80300000000000005</v>
      </c>
      <c r="AB104" s="17">
        <f t="shared" si="202"/>
        <v>2008</v>
      </c>
      <c r="AC104" s="17" t="str">
        <f t="shared" si="203"/>
        <v>m</v>
      </c>
      <c r="AD104" s="17">
        <f t="shared" si="204"/>
        <v>126</v>
      </c>
      <c r="AE104" s="170">
        <f t="shared" si="205"/>
        <v>3313</v>
      </c>
      <c r="AF104" s="17">
        <f t="shared" si="206"/>
        <v>2011</v>
      </c>
      <c r="AG104" s="17" t="str">
        <f t="shared" si="207"/>
        <v>m</v>
      </c>
      <c r="AH104" s="131"/>
      <c r="AI104" s="131"/>
      <c r="AJ104" s="131"/>
      <c r="AK104" s="131"/>
      <c r="AL104" s="17">
        <f t="shared" si="208"/>
        <v>62</v>
      </c>
      <c r="AM104" s="17">
        <f t="shared" si="209"/>
        <v>32</v>
      </c>
      <c r="AN104" s="17">
        <f t="shared" si="210"/>
        <v>2011</v>
      </c>
      <c r="AO104" s="17" t="str">
        <f t="shared" si="211"/>
        <v>m</v>
      </c>
      <c r="AP104" s="17">
        <f t="shared" si="212"/>
        <v>162</v>
      </c>
      <c r="AQ104" s="172">
        <f t="shared" si="213"/>
        <v>7.4</v>
      </c>
      <c r="AR104" s="17">
        <f t="shared" si="214"/>
        <v>2008</v>
      </c>
      <c r="AS104" s="17" t="str">
        <f t="shared" si="215"/>
        <v>m</v>
      </c>
      <c r="AT104" s="17">
        <f t="shared" si="216"/>
        <v>144</v>
      </c>
      <c r="AU104" s="141">
        <f t="shared" si="217"/>
        <v>13503</v>
      </c>
      <c r="AV104" s="17">
        <f t="shared" si="218"/>
        <v>2010</v>
      </c>
      <c r="AW104" s="17" t="str">
        <f t="shared" si="219"/>
        <v>m</v>
      </c>
      <c r="AX104" s="17">
        <f t="shared" si="220"/>
        <v>9</v>
      </c>
      <c r="AY104" s="170">
        <f t="shared" si="221"/>
        <v>181</v>
      </c>
      <c r="AZ104" s="17">
        <f t="shared" si="222"/>
        <v>2013</v>
      </c>
      <c r="BA104" s="17" t="str">
        <f t="shared" si="223"/>
        <v>m</v>
      </c>
      <c r="BB104" s="17">
        <f t="shared" si="224"/>
        <v>128</v>
      </c>
      <c r="BC104" s="170">
        <f t="shared" si="225"/>
        <v>56</v>
      </c>
      <c r="BD104" s="17">
        <f t="shared" si="226"/>
        <v>2012</v>
      </c>
      <c r="BE104" s="17" t="str">
        <f t="shared" si="227"/>
        <v>m</v>
      </c>
      <c r="BF104" s="131"/>
      <c r="BG104" s="131"/>
      <c r="BH104" s="131"/>
      <c r="BI104" s="131"/>
      <c r="BJ104" s="17">
        <f t="shared" si="228"/>
        <v>47</v>
      </c>
      <c r="BK104" s="172">
        <f t="shared" si="229"/>
        <v>5</v>
      </c>
      <c r="BL104" s="17">
        <f t="shared" si="230"/>
        <v>2013</v>
      </c>
      <c r="BM104" s="17" t="str">
        <f t="shared" si="231"/>
        <v>m</v>
      </c>
      <c r="BN104" s="17">
        <f t="shared" si="232"/>
        <v>62</v>
      </c>
      <c r="BO104" s="172">
        <f t="shared" si="233"/>
        <v>34.44</v>
      </c>
      <c r="BP104" s="17">
        <f t="shared" si="234"/>
        <v>2013</v>
      </c>
      <c r="BQ104" s="17" t="str">
        <f t="shared" si="235"/>
        <v>m</v>
      </c>
      <c r="BR104" s="131"/>
      <c r="BS104" s="131"/>
      <c r="BT104" s="131"/>
      <c r="BU104" s="131"/>
      <c r="BV104" s="138"/>
      <c r="BW104" s="138"/>
      <c r="BX104" s="138"/>
      <c r="BY104" s="138"/>
      <c r="BZ104" s="17">
        <f t="shared" si="236"/>
        <v>147</v>
      </c>
      <c r="CA104" s="170">
        <f t="shared" si="237"/>
        <v>56</v>
      </c>
      <c r="CB104" s="17">
        <f t="shared" si="238"/>
        <v>2013</v>
      </c>
      <c r="CC104" s="17" t="str">
        <f t="shared" si="239"/>
        <v>m</v>
      </c>
      <c r="CD104" s="131"/>
      <c r="CE104" s="131"/>
      <c r="CF104" s="131"/>
      <c r="CG104" s="131"/>
      <c r="CH104" s="17">
        <f t="shared" si="240"/>
        <v>19</v>
      </c>
      <c r="CI104" s="171">
        <f t="shared" si="241"/>
        <v>-1.25</v>
      </c>
      <c r="CJ104" s="17">
        <f t="shared" si="242"/>
        <v>2013</v>
      </c>
      <c r="CK104" s="17" t="str">
        <f t="shared" si="243"/>
        <v>m</v>
      </c>
      <c r="CL104" s="17">
        <f t="shared" si="244"/>
        <v>44</v>
      </c>
      <c r="CM104" s="170">
        <f t="shared" si="245"/>
        <v>26</v>
      </c>
      <c r="CN104" s="17">
        <f t="shared" si="246"/>
        <v>2013</v>
      </c>
      <c r="CO104" s="17" t="str">
        <f t="shared" si="247"/>
        <v>m</v>
      </c>
    </row>
    <row r="105" spans="1:93" ht="16">
      <c r="A105" s="45" t="s">
        <v>583</v>
      </c>
      <c r="B105" s="45" t="s">
        <v>582</v>
      </c>
      <c r="C105" s="117" t="s">
        <v>142</v>
      </c>
      <c r="D105" s="82">
        <f t="shared" si="186"/>
        <v>85.933333333333337</v>
      </c>
      <c r="E105" s="83">
        <f t="shared" si="187"/>
        <v>99</v>
      </c>
      <c r="F105" s="131"/>
      <c r="G105" s="131"/>
      <c r="H105" s="131"/>
      <c r="I105" s="131"/>
      <c r="J105" s="17">
        <f t="shared" si="188"/>
        <v>129</v>
      </c>
      <c r="K105" s="17">
        <f t="shared" si="189"/>
        <v>74</v>
      </c>
      <c r="L105" s="17">
        <f t="shared" si="190"/>
        <v>2007</v>
      </c>
      <c r="M105" s="17" t="str">
        <f t="shared" si="191"/>
        <v>m</v>
      </c>
      <c r="N105" s="17">
        <f t="shared" si="192"/>
        <v>84</v>
      </c>
      <c r="O105" s="17">
        <f t="shared" si="193"/>
        <v>8</v>
      </c>
      <c r="P105" s="17">
        <f t="shared" si="194"/>
        <v>2010</v>
      </c>
      <c r="Q105" s="17" t="str">
        <f t="shared" si="195"/>
        <v>m</v>
      </c>
      <c r="R105" s="131"/>
      <c r="S105" s="131"/>
      <c r="T105" s="131"/>
      <c r="U105" s="131"/>
      <c r="V105" s="17">
        <f t="shared" si="196"/>
        <v>118</v>
      </c>
      <c r="W105" s="17">
        <f t="shared" si="197"/>
        <v>94</v>
      </c>
      <c r="X105" s="17">
        <f t="shared" si="198"/>
        <v>2010</v>
      </c>
      <c r="Y105" s="17" t="str">
        <f t="shared" si="199"/>
        <v>m</v>
      </c>
      <c r="Z105" s="17">
        <f t="shared" si="200"/>
        <v>151</v>
      </c>
      <c r="AA105" s="173">
        <f t="shared" si="201"/>
        <v>0.88</v>
      </c>
      <c r="AB105" s="17">
        <f t="shared" si="202"/>
        <v>2008</v>
      </c>
      <c r="AC105" s="17" t="str">
        <f t="shared" si="203"/>
        <v>m</v>
      </c>
      <c r="AD105" s="17">
        <f t="shared" si="204"/>
        <v>135</v>
      </c>
      <c r="AE105" s="170">
        <f t="shared" si="205"/>
        <v>3881</v>
      </c>
      <c r="AF105" s="17">
        <f t="shared" si="206"/>
        <v>2011</v>
      </c>
      <c r="AG105" s="17" t="str">
        <f t="shared" si="207"/>
        <v>m</v>
      </c>
      <c r="AH105" s="131"/>
      <c r="AI105" s="131"/>
      <c r="AJ105" s="131"/>
      <c r="AK105" s="131"/>
      <c r="AL105" s="17">
        <f t="shared" si="208"/>
        <v>111</v>
      </c>
      <c r="AM105" s="17">
        <f t="shared" si="209"/>
        <v>19</v>
      </c>
      <c r="AN105" s="17">
        <f t="shared" si="210"/>
        <v>2006</v>
      </c>
      <c r="AO105" s="17" t="str">
        <f t="shared" si="211"/>
        <v>m</v>
      </c>
      <c r="AP105" s="17">
        <f t="shared" si="212"/>
        <v>2</v>
      </c>
      <c r="AQ105" s="172">
        <f t="shared" si="213"/>
        <v>32.200000000000003</v>
      </c>
      <c r="AR105" s="17">
        <f t="shared" si="214"/>
        <v>2009</v>
      </c>
      <c r="AS105" s="17" t="str">
        <f t="shared" si="215"/>
        <v>m</v>
      </c>
      <c r="AT105" s="17">
        <f t="shared" si="216"/>
        <v>93</v>
      </c>
      <c r="AU105" s="141">
        <f t="shared" si="217"/>
        <v>4434</v>
      </c>
      <c r="AV105" s="17">
        <f t="shared" si="218"/>
        <v>2010</v>
      </c>
      <c r="AW105" s="17" t="str">
        <f t="shared" si="219"/>
        <v>m</v>
      </c>
      <c r="AX105" s="17">
        <f t="shared" si="220"/>
        <v>175</v>
      </c>
      <c r="AY105" s="170">
        <f t="shared" si="221"/>
        <v>25</v>
      </c>
      <c r="AZ105" s="17">
        <f t="shared" si="222"/>
        <v>2013</v>
      </c>
      <c r="BA105" s="17" t="str">
        <f t="shared" si="223"/>
        <v>m</v>
      </c>
      <c r="BB105" s="17">
        <f t="shared" si="224"/>
        <v>54</v>
      </c>
      <c r="BC105" s="170">
        <f t="shared" si="225"/>
        <v>47</v>
      </c>
      <c r="BD105" s="17">
        <f t="shared" si="226"/>
        <v>2012</v>
      </c>
      <c r="BE105" s="17" t="str">
        <f t="shared" si="227"/>
        <v>m</v>
      </c>
      <c r="BF105" s="131"/>
      <c r="BG105" s="131"/>
      <c r="BH105" s="131"/>
      <c r="BI105" s="131"/>
      <c r="BJ105" s="17">
        <f t="shared" si="228"/>
        <v>94</v>
      </c>
      <c r="BK105" s="172">
        <f t="shared" si="229"/>
        <v>3</v>
      </c>
      <c r="BL105" s="17">
        <f t="shared" si="230"/>
        <v>2013</v>
      </c>
      <c r="BM105" s="17" t="str">
        <f t="shared" si="231"/>
        <v>m</v>
      </c>
      <c r="BN105" s="17">
        <f t="shared" si="232"/>
        <v>63</v>
      </c>
      <c r="BO105" s="172">
        <f t="shared" si="233"/>
        <v>34.270000000000003</v>
      </c>
      <c r="BP105" s="17">
        <f t="shared" si="234"/>
        <v>2013</v>
      </c>
      <c r="BQ105" s="17" t="str">
        <f t="shared" si="235"/>
        <v>m</v>
      </c>
      <c r="BR105" s="131"/>
      <c r="BS105" s="131"/>
      <c r="BT105" s="131"/>
      <c r="BU105" s="131"/>
      <c r="BV105" s="138"/>
      <c r="BW105" s="138"/>
      <c r="BX105" s="138"/>
      <c r="BY105" s="138"/>
      <c r="BZ105" s="17">
        <f t="shared" si="236"/>
        <v>110</v>
      </c>
      <c r="CA105" s="170">
        <f t="shared" si="237"/>
        <v>93</v>
      </c>
      <c r="CB105" s="17">
        <f t="shared" si="238"/>
        <v>2013</v>
      </c>
      <c r="CC105" s="17" t="str">
        <f t="shared" si="239"/>
        <v>m</v>
      </c>
      <c r="CD105" s="131"/>
      <c r="CE105" s="131"/>
      <c r="CF105" s="131"/>
      <c r="CG105" s="131"/>
      <c r="CH105" s="17">
        <f t="shared" si="240"/>
        <v>110</v>
      </c>
      <c r="CI105" s="171">
        <f t="shared" si="241"/>
        <v>-0.06</v>
      </c>
      <c r="CJ105" s="17">
        <f t="shared" si="242"/>
        <v>2013</v>
      </c>
      <c r="CK105" s="17" t="str">
        <f t="shared" si="243"/>
        <v>m</v>
      </c>
      <c r="CL105" s="17">
        <f t="shared" si="244"/>
        <v>11</v>
      </c>
      <c r="CM105" s="170">
        <f t="shared" si="245"/>
        <v>19</v>
      </c>
      <c r="CN105" s="17">
        <f t="shared" si="246"/>
        <v>2013</v>
      </c>
      <c r="CO105" s="17" t="str">
        <f t="shared" si="247"/>
        <v>m</v>
      </c>
    </row>
    <row r="106" spans="1:93" ht="16">
      <c r="A106" s="45" t="s">
        <v>423</v>
      </c>
      <c r="B106" s="45" t="s">
        <v>422</v>
      </c>
      <c r="C106" s="117" t="s">
        <v>98</v>
      </c>
      <c r="D106" s="82">
        <f t="shared" si="186"/>
        <v>87.733333333333334</v>
      </c>
      <c r="E106" s="83">
        <f t="shared" si="187"/>
        <v>100</v>
      </c>
      <c r="F106" s="131"/>
      <c r="G106" s="131"/>
      <c r="H106" s="131"/>
      <c r="I106" s="131"/>
      <c r="J106" s="17">
        <f t="shared" si="188"/>
        <v>90</v>
      </c>
      <c r="K106" s="17">
        <f t="shared" si="189"/>
        <v>70</v>
      </c>
      <c r="L106" s="17">
        <f t="shared" si="190"/>
        <v>2007</v>
      </c>
      <c r="M106" s="17" t="str">
        <f t="shared" si="191"/>
        <v>m</v>
      </c>
      <c r="N106" s="17">
        <f t="shared" si="192"/>
        <v>84</v>
      </c>
      <c r="O106" s="17">
        <f t="shared" si="193"/>
        <v>8</v>
      </c>
      <c r="P106" s="17">
        <f t="shared" si="194"/>
        <v>2010</v>
      </c>
      <c r="Q106" s="17" t="str">
        <f t="shared" si="195"/>
        <v>m</v>
      </c>
      <c r="R106" s="131"/>
      <c r="S106" s="131"/>
      <c r="T106" s="131"/>
      <c r="U106" s="131"/>
      <c r="V106" s="17">
        <f t="shared" si="196"/>
        <v>91</v>
      </c>
      <c r="W106" s="17">
        <f t="shared" si="197"/>
        <v>88</v>
      </c>
      <c r="X106" s="17">
        <f t="shared" si="198"/>
        <v>2010</v>
      </c>
      <c r="Y106" s="17" t="str">
        <f t="shared" si="199"/>
        <v>i</v>
      </c>
      <c r="Z106" s="17">
        <f t="shared" si="200"/>
        <v>125</v>
      </c>
      <c r="AA106" s="173">
        <f t="shared" si="201"/>
        <v>0.85299999999999998</v>
      </c>
      <c r="AB106" s="17">
        <f t="shared" si="202"/>
        <v>2008</v>
      </c>
      <c r="AC106" s="17" t="str">
        <f t="shared" si="203"/>
        <v>m</v>
      </c>
      <c r="AD106" s="17">
        <f t="shared" si="204"/>
        <v>128</v>
      </c>
      <c r="AE106" s="170">
        <f t="shared" si="205"/>
        <v>3499</v>
      </c>
      <c r="AF106" s="17">
        <f t="shared" si="206"/>
        <v>2011</v>
      </c>
      <c r="AG106" s="17" t="str">
        <f t="shared" si="207"/>
        <v>m</v>
      </c>
      <c r="AH106" s="131"/>
      <c r="AI106" s="131"/>
      <c r="AJ106" s="131"/>
      <c r="AK106" s="131"/>
      <c r="AL106" s="17">
        <f t="shared" si="208"/>
        <v>112</v>
      </c>
      <c r="AM106" s="17">
        <f t="shared" si="209"/>
        <v>18</v>
      </c>
      <c r="AN106" s="17">
        <f t="shared" si="210"/>
        <v>2010</v>
      </c>
      <c r="AO106" s="17" t="str">
        <f t="shared" si="211"/>
        <v>i</v>
      </c>
      <c r="AP106" s="17">
        <f t="shared" si="212"/>
        <v>118</v>
      </c>
      <c r="AQ106" s="172">
        <f t="shared" si="213"/>
        <v>9.9</v>
      </c>
      <c r="AR106" s="17">
        <f t="shared" si="214"/>
        <v>2008</v>
      </c>
      <c r="AS106" s="17" t="str">
        <f t="shared" si="215"/>
        <v>i</v>
      </c>
      <c r="AT106" s="17">
        <f t="shared" si="216"/>
        <v>128</v>
      </c>
      <c r="AU106" s="141">
        <f t="shared" si="217"/>
        <v>9284</v>
      </c>
      <c r="AV106" s="17">
        <f t="shared" si="218"/>
        <v>2010</v>
      </c>
      <c r="AW106" s="17" t="str">
        <f t="shared" si="219"/>
        <v>m</v>
      </c>
      <c r="AX106" s="17">
        <f t="shared" si="220"/>
        <v>80</v>
      </c>
      <c r="AY106" s="170">
        <f t="shared" si="221"/>
        <v>111</v>
      </c>
      <c r="AZ106" s="17">
        <f t="shared" si="222"/>
        <v>2013</v>
      </c>
      <c r="BA106" s="17" t="str">
        <f t="shared" si="223"/>
        <v>m</v>
      </c>
      <c r="BB106" s="17">
        <f t="shared" si="224"/>
        <v>54</v>
      </c>
      <c r="BC106" s="170">
        <f t="shared" si="225"/>
        <v>47</v>
      </c>
      <c r="BD106" s="17">
        <f t="shared" si="226"/>
        <v>2012</v>
      </c>
      <c r="BE106" s="17" t="str">
        <f t="shared" si="227"/>
        <v>m</v>
      </c>
      <c r="BF106" s="131"/>
      <c r="BG106" s="131"/>
      <c r="BH106" s="131"/>
      <c r="BI106" s="131"/>
      <c r="BJ106" s="17">
        <f t="shared" si="228"/>
        <v>56</v>
      </c>
      <c r="BK106" s="172">
        <f t="shared" si="229"/>
        <v>4.5</v>
      </c>
      <c r="BL106" s="17">
        <f t="shared" si="230"/>
        <v>2013</v>
      </c>
      <c r="BM106" s="17" t="str">
        <f t="shared" si="231"/>
        <v>m</v>
      </c>
      <c r="BN106" s="17">
        <f t="shared" si="232"/>
        <v>86</v>
      </c>
      <c r="BO106" s="172">
        <f t="shared" si="233"/>
        <v>30.15</v>
      </c>
      <c r="BP106" s="17">
        <f t="shared" si="234"/>
        <v>2013</v>
      </c>
      <c r="BQ106" s="17" t="str">
        <f t="shared" si="235"/>
        <v>m</v>
      </c>
      <c r="BR106" s="131"/>
      <c r="BS106" s="131"/>
      <c r="BT106" s="131"/>
      <c r="BU106" s="131"/>
      <c r="BV106" s="138"/>
      <c r="BW106" s="138"/>
      <c r="BX106" s="138"/>
      <c r="BY106" s="138"/>
      <c r="BZ106" s="17">
        <f t="shared" si="236"/>
        <v>134</v>
      </c>
      <c r="CA106" s="170">
        <f t="shared" si="237"/>
        <v>69</v>
      </c>
      <c r="CB106" s="17">
        <f t="shared" si="238"/>
        <v>2013</v>
      </c>
      <c r="CC106" s="17" t="str">
        <f t="shared" si="239"/>
        <v>m</v>
      </c>
      <c r="CD106" s="131"/>
      <c r="CE106" s="131"/>
      <c r="CF106" s="131"/>
      <c r="CG106" s="131"/>
      <c r="CH106" s="17">
        <f t="shared" si="240"/>
        <v>54</v>
      </c>
      <c r="CI106" s="171">
        <f t="shared" si="241"/>
        <v>-0.69</v>
      </c>
      <c r="CJ106" s="17">
        <f t="shared" si="242"/>
        <v>2013</v>
      </c>
      <c r="CK106" s="17" t="str">
        <f t="shared" si="243"/>
        <v>m</v>
      </c>
      <c r="CL106" s="17">
        <f t="shared" si="244"/>
        <v>101</v>
      </c>
      <c r="CM106" s="170">
        <f t="shared" si="245"/>
        <v>30</v>
      </c>
      <c r="CN106" s="17">
        <f t="shared" si="246"/>
        <v>2013</v>
      </c>
      <c r="CO106" s="17" t="str">
        <f t="shared" si="247"/>
        <v>m</v>
      </c>
    </row>
    <row r="107" spans="1:93" ht="16">
      <c r="A107" s="45" t="s">
        <v>225</v>
      </c>
      <c r="B107" s="45" t="s">
        <v>224</v>
      </c>
      <c r="C107" s="117" t="s">
        <v>111</v>
      </c>
      <c r="D107" s="82">
        <f t="shared" si="186"/>
        <v>89.13333333333334</v>
      </c>
      <c r="E107" s="83">
        <f t="shared" si="187"/>
        <v>101</v>
      </c>
      <c r="F107" s="131"/>
      <c r="G107" s="131"/>
      <c r="H107" s="131"/>
      <c r="I107" s="131"/>
      <c r="J107" s="17">
        <f t="shared" si="188"/>
        <v>104</v>
      </c>
      <c r="K107" s="17">
        <f t="shared" si="189"/>
        <v>72</v>
      </c>
      <c r="L107" s="17">
        <f t="shared" si="190"/>
        <v>2007</v>
      </c>
      <c r="M107" s="17" t="str">
        <f t="shared" si="191"/>
        <v>m</v>
      </c>
      <c r="N107" s="17">
        <f t="shared" si="192"/>
        <v>130</v>
      </c>
      <c r="O107" s="17">
        <f t="shared" si="193"/>
        <v>10</v>
      </c>
      <c r="P107" s="17">
        <f t="shared" si="194"/>
        <v>2010</v>
      </c>
      <c r="Q107" s="17" t="str">
        <f t="shared" si="195"/>
        <v>m</v>
      </c>
      <c r="R107" s="131"/>
      <c r="S107" s="131"/>
      <c r="T107" s="131"/>
      <c r="U107" s="131"/>
      <c r="V107" s="17">
        <f t="shared" si="196"/>
        <v>126</v>
      </c>
      <c r="W107" s="17">
        <f t="shared" si="197"/>
        <v>95</v>
      </c>
      <c r="X107" s="17">
        <f t="shared" si="198"/>
        <v>2010</v>
      </c>
      <c r="Y107" s="17" t="str">
        <f t="shared" si="199"/>
        <v>m</v>
      </c>
      <c r="Z107" s="17">
        <f t="shared" si="200"/>
        <v>105</v>
      </c>
      <c r="AA107" s="173">
        <f t="shared" si="201"/>
        <v>0.81899999999999995</v>
      </c>
      <c r="AB107" s="17">
        <f t="shared" si="202"/>
        <v>2008</v>
      </c>
      <c r="AC107" s="17" t="str">
        <f t="shared" si="203"/>
        <v>m</v>
      </c>
      <c r="AD107" s="17">
        <f t="shared" si="204"/>
        <v>105</v>
      </c>
      <c r="AE107" s="170">
        <f t="shared" si="205"/>
        <v>2022</v>
      </c>
      <c r="AF107" s="17">
        <f t="shared" si="206"/>
        <v>2011</v>
      </c>
      <c r="AG107" s="17" t="str">
        <f t="shared" si="207"/>
        <v>m</v>
      </c>
      <c r="AH107" s="131"/>
      <c r="AI107" s="131"/>
      <c r="AJ107" s="131"/>
      <c r="AK107" s="131"/>
      <c r="AL107" s="17">
        <f t="shared" si="208"/>
        <v>134</v>
      </c>
      <c r="AM107" s="17">
        <f t="shared" si="209"/>
        <v>12</v>
      </c>
      <c r="AN107" s="17">
        <f t="shared" si="210"/>
        <v>2008</v>
      </c>
      <c r="AO107" s="17" t="str">
        <f t="shared" si="211"/>
        <v>m</v>
      </c>
      <c r="AP107" s="17">
        <f t="shared" si="212"/>
        <v>11</v>
      </c>
      <c r="AQ107" s="172">
        <f t="shared" si="213"/>
        <v>12.8</v>
      </c>
      <c r="AR107" s="17">
        <f t="shared" si="214"/>
        <v>2008</v>
      </c>
      <c r="AS107" s="17" t="str">
        <f t="shared" si="215"/>
        <v>m</v>
      </c>
      <c r="AT107" s="17">
        <f t="shared" si="216"/>
        <v>88</v>
      </c>
      <c r="AU107" s="141">
        <f t="shared" si="217"/>
        <v>3677</v>
      </c>
      <c r="AV107" s="17">
        <f t="shared" si="218"/>
        <v>2010</v>
      </c>
      <c r="AW107" s="17" t="str">
        <f t="shared" si="219"/>
        <v>m</v>
      </c>
      <c r="AX107" s="17">
        <f t="shared" si="220"/>
        <v>103</v>
      </c>
      <c r="AY107" s="170">
        <f t="shared" si="221"/>
        <v>90</v>
      </c>
      <c r="AZ107" s="17">
        <f t="shared" si="222"/>
        <v>2013</v>
      </c>
      <c r="BA107" s="17" t="str">
        <f t="shared" si="223"/>
        <v>m</v>
      </c>
      <c r="BB107" s="17">
        <f t="shared" si="224"/>
        <v>184</v>
      </c>
      <c r="BC107" s="170">
        <f t="shared" si="225"/>
        <v>66</v>
      </c>
      <c r="BD107" s="17">
        <f t="shared" si="226"/>
        <v>2012</v>
      </c>
      <c r="BE107" s="17" t="str">
        <f t="shared" si="227"/>
        <v>m</v>
      </c>
      <c r="BF107" s="131"/>
      <c r="BG107" s="131"/>
      <c r="BH107" s="131"/>
      <c r="BI107" s="131"/>
      <c r="BJ107" s="17">
        <f t="shared" si="228"/>
        <v>94</v>
      </c>
      <c r="BK107" s="172">
        <f t="shared" si="229"/>
        <v>3</v>
      </c>
      <c r="BL107" s="17">
        <f t="shared" si="230"/>
        <v>2013</v>
      </c>
      <c r="BM107" s="17" t="str">
        <f t="shared" si="231"/>
        <v>m</v>
      </c>
      <c r="BN107" s="17">
        <f t="shared" si="232"/>
        <v>85</v>
      </c>
      <c r="BO107" s="172">
        <f t="shared" si="233"/>
        <v>30.88</v>
      </c>
      <c r="BP107" s="17">
        <f t="shared" si="234"/>
        <v>2013</v>
      </c>
      <c r="BQ107" s="17" t="str">
        <f t="shared" si="235"/>
        <v>m</v>
      </c>
      <c r="BR107" s="131"/>
      <c r="BS107" s="131"/>
      <c r="BT107" s="131"/>
      <c r="BU107" s="131"/>
      <c r="BV107" s="138"/>
      <c r="BW107" s="138"/>
      <c r="BX107" s="138"/>
      <c r="BY107" s="138"/>
      <c r="BZ107" s="17">
        <f t="shared" si="236"/>
        <v>78</v>
      </c>
      <c r="CA107" s="170">
        <f t="shared" si="237"/>
        <v>126</v>
      </c>
      <c r="CB107" s="17">
        <f t="shared" si="238"/>
        <v>2013</v>
      </c>
      <c r="CC107" s="17" t="str">
        <f t="shared" si="239"/>
        <v>m</v>
      </c>
      <c r="CD107" s="131"/>
      <c r="CE107" s="131"/>
      <c r="CF107" s="131"/>
      <c r="CG107" s="131"/>
      <c r="CH107" s="17">
        <f t="shared" si="240"/>
        <v>93</v>
      </c>
      <c r="CI107" s="171">
        <f t="shared" si="241"/>
        <v>-0.26</v>
      </c>
      <c r="CJ107" s="17">
        <f t="shared" si="242"/>
        <v>2013</v>
      </c>
      <c r="CK107" s="17" t="str">
        <f t="shared" si="243"/>
        <v>m</v>
      </c>
      <c r="CL107" s="17">
        <f t="shared" si="244"/>
        <v>2</v>
      </c>
      <c r="CM107" s="170">
        <f t="shared" si="245"/>
        <v>16</v>
      </c>
      <c r="CN107" s="17">
        <f t="shared" si="246"/>
        <v>2013</v>
      </c>
      <c r="CO107" s="17" t="str">
        <f t="shared" si="247"/>
        <v>m</v>
      </c>
    </row>
    <row r="108" spans="1:93" ht="16">
      <c r="A108" s="45" t="s">
        <v>569</v>
      </c>
      <c r="B108" s="45" t="s">
        <v>568</v>
      </c>
      <c r="C108" s="117" t="s">
        <v>93</v>
      </c>
      <c r="D108" s="82">
        <f t="shared" si="186"/>
        <v>89.13333333333334</v>
      </c>
      <c r="E108" s="83">
        <f t="shared" si="187"/>
        <v>101</v>
      </c>
      <c r="F108" s="131"/>
      <c r="G108" s="131"/>
      <c r="H108" s="131"/>
      <c r="I108" s="131"/>
      <c r="J108" s="17">
        <f t="shared" si="188"/>
        <v>82</v>
      </c>
      <c r="K108" s="17">
        <f t="shared" si="189"/>
        <v>69</v>
      </c>
      <c r="L108" s="17">
        <f t="shared" si="190"/>
        <v>2007</v>
      </c>
      <c r="M108" s="17" t="str">
        <f t="shared" si="191"/>
        <v>m</v>
      </c>
      <c r="N108" s="17">
        <f t="shared" si="192"/>
        <v>67</v>
      </c>
      <c r="O108" s="17">
        <f t="shared" si="193"/>
        <v>7</v>
      </c>
      <c r="P108" s="17">
        <f t="shared" si="194"/>
        <v>2010</v>
      </c>
      <c r="Q108" s="17" t="str">
        <f t="shared" si="195"/>
        <v>m</v>
      </c>
      <c r="R108" s="131"/>
      <c r="S108" s="131"/>
      <c r="T108" s="131"/>
      <c r="U108" s="131"/>
      <c r="V108" s="17">
        <f t="shared" si="196"/>
        <v>91</v>
      </c>
      <c r="W108" s="17">
        <f t="shared" si="197"/>
        <v>88</v>
      </c>
      <c r="X108" s="17">
        <f t="shared" si="198"/>
        <v>2010</v>
      </c>
      <c r="Y108" s="17" t="str">
        <f t="shared" si="199"/>
        <v>m</v>
      </c>
      <c r="Z108" s="17">
        <f t="shared" si="200"/>
        <v>151</v>
      </c>
      <c r="AA108" s="173">
        <f t="shared" si="201"/>
        <v>0.88</v>
      </c>
      <c r="AB108" s="17">
        <f t="shared" si="202"/>
        <v>2008</v>
      </c>
      <c r="AC108" s="17" t="str">
        <f t="shared" si="203"/>
        <v>m</v>
      </c>
      <c r="AD108" s="17">
        <f t="shared" si="204"/>
        <v>108</v>
      </c>
      <c r="AE108" s="170">
        <f t="shared" si="205"/>
        <v>2183</v>
      </c>
      <c r="AF108" s="17">
        <f t="shared" si="206"/>
        <v>2011</v>
      </c>
      <c r="AG108" s="17" t="str">
        <f t="shared" si="207"/>
        <v>i</v>
      </c>
      <c r="AH108" s="131"/>
      <c r="AI108" s="131"/>
      <c r="AJ108" s="131"/>
      <c r="AK108" s="131"/>
      <c r="AL108" s="17">
        <f t="shared" si="208"/>
        <v>104</v>
      </c>
      <c r="AM108" s="17">
        <f t="shared" si="209"/>
        <v>21</v>
      </c>
      <c r="AN108" s="17">
        <f t="shared" si="210"/>
        <v>2010</v>
      </c>
      <c r="AO108" s="17" t="str">
        <f t="shared" si="211"/>
        <v>i</v>
      </c>
      <c r="AP108" s="17">
        <f t="shared" si="212"/>
        <v>105</v>
      </c>
      <c r="AQ108" s="172">
        <f t="shared" si="213"/>
        <v>10.1</v>
      </c>
      <c r="AR108" s="17">
        <f t="shared" si="214"/>
        <v>2008</v>
      </c>
      <c r="AS108" s="17" t="str">
        <f t="shared" si="215"/>
        <v>i</v>
      </c>
      <c r="AT108" s="17">
        <f t="shared" si="216"/>
        <v>115</v>
      </c>
      <c r="AU108" s="141">
        <f t="shared" si="217"/>
        <v>7018</v>
      </c>
      <c r="AV108" s="17">
        <f t="shared" si="218"/>
        <v>2010</v>
      </c>
      <c r="AW108" s="17" t="str">
        <f t="shared" si="219"/>
        <v>m</v>
      </c>
      <c r="AX108" s="17">
        <f t="shared" si="220"/>
        <v>29</v>
      </c>
      <c r="AY108" s="170">
        <f t="shared" si="221"/>
        <v>161</v>
      </c>
      <c r="AZ108" s="17">
        <f t="shared" si="222"/>
        <v>2013</v>
      </c>
      <c r="BA108" s="17" t="str">
        <f t="shared" si="223"/>
        <v>m</v>
      </c>
      <c r="BB108" s="17">
        <f t="shared" si="224"/>
        <v>111</v>
      </c>
      <c r="BC108" s="170">
        <f t="shared" si="225"/>
        <v>54</v>
      </c>
      <c r="BD108" s="17">
        <f t="shared" si="226"/>
        <v>2012</v>
      </c>
      <c r="BE108" s="17" t="str">
        <f t="shared" si="227"/>
        <v>i</v>
      </c>
      <c r="BF108" s="131"/>
      <c r="BG108" s="131"/>
      <c r="BH108" s="131"/>
      <c r="BI108" s="131"/>
      <c r="BJ108" s="17">
        <f t="shared" si="228"/>
        <v>118</v>
      </c>
      <c r="BK108" s="172">
        <f t="shared" si="229"/>
        <v>2</v>
      </c>
      <c r="BL108" s="17">
        <f t="shared" si="230"/>
        <v>2013</v>
      </c>
      <c r="BM108" s="17" t="str">
        <f t="shared" si="231"/>
        <v>m</v>
      </c>
      <c r="BN108" s="17">
        <f t="shared" si="232"/>
        <v>163</v>
      </c>
      <c r="BO108" s="172">
        <f t="shared" si="233"/>
        <v>18.190000000000001</v>
      </c>
      <c r="BP108" s="17">
        <f t="shared" si="234"/>
        <v>2013</v>
      </c>
      <c r="BQ108" s="17" t="str">
        <f t="shared" si="235"/>
        <v>m</v>
      </c>
      <c r="BR108" s="131"/>
      <c r="BS108" s="131"/>
      <c r="BT108" s="131"/>
      <c r="BU108" s="131"/>
      <c r="BV108" s="138"/>
      <c r="BW108" s="138"/>
      <c r="BX108" s="138"/>
      <c r="BY108" s="138"/>
      <c r="BZ108" s="17">
        <f t="shared" si="236"/>
        <v>27</v>
      </c>
      <c r="CA108" s="170">
        <f t="shared" si="237"/>
        <v>185</v>
      </c>
      <c r="CB108" s="17">
        <f t="shared" si="238"/>
        <v>2013</v>
      </c>
      <c r="CC108" s="17" t="str">
        <f t="shared" si="239"/>
        <v>m</v>
      </c>
      <c r="CD108" s="131"/>
      <c r="CE108" s="131"/>
      <c r="CF108" s="131"/>
      <c r="CG108" s="131"/>
      <c r="CH108" s="17">
        <f t="shared" si="240"/>
        <v>107</v>
      </c>
      <c r="CI108" s="171">
        <f t="shared" si="241"/>
        <v>-0.08</v>
      </c>
      <c r="CJ108" s="17">
        <f t="shared" si="242"/>
        <v>2013</v>
      </c>
      <c r="CK108" s="17" t="str">
        <f t="shared" si="243"/>
        <v>m</v>
      </c>
      <c r="CL108" s="17">
        <f t="shared" si="244"/>
        <v>110</v>
      </c>
      <c r="CM108" s="170">
        <f t="shared" si="245"/>
        <v>31</v>
      </c>
      <c r="CN108" s="17">
        <f t="shared" si="246"/>
        <v>2013</v>
      </c>
      <c r="CO108" s="17" t="str">
        <f t="shared" si="247"/>
        <v>m</v>
      </c>
    </row>
    <row r="109" spans="1:93" ht="16">
      <c r="A109" s="45" t="s">
        <v>525</v>
      </c>
      <c r="B109" s="45" t="s">
        <v>524</v>
      </c>
      <c r="C109" s="117" t="s">
        <v>77</v>
      </c>
      <c r="D109" s="82">
        <f t="shared" si="186"/>
        <v>90.13333333333334</v>
      </c>
      <c r="E109" s="83">
        <f t="shared" si="187"/>
        <v>103</v>
      </c>
      <c r="F109" s="131"/>
      <c r="G109" s="131"/>
      <c r="H109" s="131"/>
      <c r="I109" s="131"/>
      <c r="J109" s="17">
        <f t="shared" si="188"/>
        <v>68</v>
      </c>
      <c r="K109" s="17">
        <f t="shared" si="189"/>
        <v>66</v>
      </c>
      <c r="L109" s="17">
        <f t="shared" si="190"/>
        <v>2007</v>
      </c>
      <c r="M109" s="17" t="str">
        <f t="shared" si="191"/>
        <v>m</v>
      </c>
      <c r="N109" s="17">
        <f t="shared" si="192"/>
        <v>178</v>
      </c>
      <c r="O109" s="17">
        <f t="shared" si="193"/>
        <v>12</v>
      </c>
      <c r="P109" s="17">
        <f t="shared" si="194"/>
        <v>2010</v>
      </c>
      <c r="Q109" s="17" t="str">
        <f t="shared" si="195"/>
        <v>m</v>
      </c>
      <c r="R109" s="131"/>
      <c r="S109" s="131"/>
      <c r="T109" s="131"/>
      <c r="U109" s="131"/>
      <c r="V109" s="17">
        <f t="shared" si="196"/>
        <v>81</v>
      </c>
      <c r="W109" s="17">
        <f t="shared" si="197"/>
        <v>84</v>
      </c>
      <c r="X109" s="17">
        <f t="shared" si="198"/>
        <v>2010</v>
      </c>
      <c r="Y109" s="17" t="str">
        <f t="shared" si="199"/>
        <v>m</v>
      </c>
      <c r="Z109" s="17">
        <f t="shared" si="200"/>
        <v>107</v>
      </c>
      <c r="AA109" s="173">
        <f t="shared" si="201"/>
        <v>0.82099999999999995</v>
      </c>
      <c r="AB109" s="17">
        <f t="shared" si="202"/>
        <v>2008</v>
      </c>
      <c r="AC109" s="17" t="str">
        <f t="shared" si="203"/>
        <v>m</v>
      </c>
      <c r="AD109" s="17">
        <f t="shared" si="204"/>
        <v>163</v>
      </c>
      <c r="AE109" s="170">
        <f t="shared" si="205"/>
        <v>6486</v>
      </c>
      <c r="AF109" s="17">
        <f t="shared" si="206"/>
        <v>2011</v>
      </c>
      <c r="AG109" s="17" t="str">
        <f t="shared" si="207"/>
        <v>m</v>
      </c>
      <c r="AH109" s="131"/>
      <c r="AI109" s="131"/>
      <c r="AJ109" s="131"/>
      <c r="AK109" s="131"/>
      <c r="AL109" s="17">
        <f t="shared" si="208"/>
        <v>138</v>
      </c>
      <c r="AM109" s="17">
        <f t="shared" si="209"/>
        <v>11</v>
      </c>
      <c r="AN109" s="17">
        <f t="shared" si="210"/>
        <v>2006</v>
      </c>
      <c r="AO109" s="17" t="str">
        <f t="shared" si="211"/>
        <v>m</v>
      </c>
      <c r="AP109" s="17">
        <f t="shared" si="212"/>
        <v>141</v>
      </c>
      <c r="AQ109" s="172">
        <f t="shared" si="213"/>
        <v>8.4</v>
      </c>
      <c r="AR109" s="17">
        <f t="shared" si="214"/>
        <v>2009</v>
      </c>
      <c r="AS109" s="17" t="str">
        <f t="shared" si="215"/>
        <v>m</v>
      </c>
      <c r="AT109" s="17">
        <f t="shared" si="216"/>
        <v>130</v>
      </c>
      <c r="AU109" s="141">
        <f t="shared" si="217"/>
        <v>10351</v>
      </c>
      <c r="AV109" s="17">
        <f t="shared" si="218"/>
        <v>2010</v>
      </c>
      <c r="AW109" s="17" t="str">
        <f t="shared" si="219"/>
        <v>m</v>
      </c>
      <c r="AX109" s="17">
        <f t="shared" si="220"/>
        <v>101</v>
      </c>
      <c r="AY109" s="170">
        <f t="shared" si="221"/>
        <v>92</v>
      </c>
      <c r="AZ109" s="17">
        <f t="shared" si="222"/>
        <v>2013</v>
      </c>
      <c r="BA109" s="17" t="str">
        <f t="shared" si="223"/>
        <v>m</v>
      </c>
      <c r="BB109" s="17">
        <f t="shared" si="224"/>
        <v>41</v>
      </c>
      <c r="BC109" s="170">
        <f t="shared" si="225"/>
        <v>45</v>
      </c>
      <c r="BD109" s="17">
        <f t="shared" si="226"/>
        <v>2012</v>
      </c>
      <c r="BE109" s="17" t="str">
        <f t="shared" si="227"/>
        <v>m</v>
      </c>
      <c r="BF109" s="131"/>
      <c r="BG109" s="131"/>
      <c r="BH109" s="131"/>
      <c r="BI109" s="131"/>
      <c r="BJ109" s="17">
        <f t="shared" si="228"/>
        <v>31</v>
      </c>
      <c r="BK109" s="172">
        <f t="shared" si="229"/>
        <v>5.5</v>
      </c>
      <c r="BL109" s="17">
        <f t="shared" si="230"/>
        <v>2013</v>
      </c>
      <c r="BM109" s="17" t="str">
        <f t="shared" si="231"/>
        <v>m</v>
      </c>
      <c r="BN109" s="17">
        <f t="shared" si="232"/>
        <v>32</v>
      </c>
      <c r="BO109" s="172">
        <f t="shared" si="233"/>
        <v>43.42</v>
      </c>
      <c r="BP109" s="17">
        <f t="shared" si="234"/>
        <v>2013</v>
      </c>
      <c r="BQ109" s="17" t="str">
        <f t="shared" si="235"/>
        <v>m</v>
      </c>
      <c r="BR109" s="131"/>
      <c r="BS109" s="131"/>
      <c r="BT109" s="131"/>
      <c r="BU109" s="131"/>
      <c r="BV109" s="138"/>
      <c r="BW109" s="138"/>
      <c r="BX109" s="138"/>
      <c r="BY109" s="138"/>
      <c r="BZ109" s="17">
        <f t="shared" si="236"/>
        <v>189</v>
      </c>
      <c r="CA109" s="170">
        <f t="shared" si="237"/>
        <v>12</v>
      </c>
      <c r="CB109" s="17">
        <f t="shared" si="238"/>
        <v>2013</v>
      </c>
      <c r="CC109" s="17" t="str">
        <f t="shared" si="239"/>
        <v>m</v>
      </c>
      <c r="CD109" s="131"/>
      <c r="CE109" s="131"/>
      <c r="CF109" s="131"/>
      <c r="CG109" s="131"/>
      <c r="CH109" s="17">
        <f t="shared" si="240"/>
        <v>48</v>
      </c>
      <c r="CI109" s="171">
        <f t="shared" si="241"/>
        <v>-0.73</v>
      </c>
      <c r="CJ109" s="17">
        <f t="shared" si="242"/>
        <v>2013</v>
      </c>
      <c r="CK109" s="17" t="str">
        <f t="shared" si="243"/>
        <v>m</v>
      </c>
      <c r="CL109" s="17">
        <f t="shared" si="244"/>
        <v>11</v>
      </c>
      <c r="CM109" s="170">
        <f t="shared" si="245"/>
        <v>19</v>
      </c>
      <c r="CN109" s="17">
        <f t="shared" si="246"/>
        <v>2013</v>
      </c>
      <c r="CO109" s="17" t="str">
        <f t="shared" si="247"/>
        <v>m</v>
      </c>
    </row>
    <row r="110" spans="1:93" ht="16">
      <c r="A110" s="45" t="s">
        <v>317</v>
      </c>
      <c r="B110" s="45" t="s">
        <v>316</v>
      </c>
      <c r="C110" s="117" t="s">
        <v>167</v>
      </c>
      <c r="D110" s="82">
        <f t="shared" si="186"/>
        <v>90.333333333333329</v>
      </c>
      <c r="E110" s="83">
        <f t="shared" si="187"/>
        <v>104</v>
      </c>
      <c r="F110" s="131"/>
      <c r="G110" s="131"/>
      <c r="H110" s="131"/>
      <c r="I110" s="131"/>
      <c r="J110" s="17">
        <f t="shared" si="188"/>
        <v>159</v>
      </c>
      <c r="K110" s="17">
        <f t="shared" si="189"/>
        <v>78</v>
      </c>
      <c r="L110" s="17">
        <f t="shared" si="190"/>
        <v>2007</v>
      </c>
      <c r="M110" s="17" t="str">
        <f t="shared" si="191"/>
        <v>m</v>
      </c>
      <c r="N110" s="17">
        <f t="shared" si="192"/>
        <v>130</v>
      </c>
      <c r="O110" s="17">
        <f t="shared" si="193"/>
        <v>10</v>
      </c>
      <c r="P110" s="17">
        <f t="shared" si="194"/>
        <v>2010</v>
      </c>
      <c r="Q110" s="17" t="str">
        <f t="shared" si="195"/>
        <v>m</v>
      </c>
      <c r="R110" s="131"/>
      <c r="S110" s="131"/>
      <c r="T110" s="131"/>
      <c r="U110" s="131"/>
      <c r="V110" s="17">
        <f t="shared" si="196"/>
        <v>113</v>
      </c>
      <c r="W110" s="17">
        <f t="shared" si="197"/>
        <v>93</v>
      </c>
      <c r="X110" s="17">
        <f t="shared" si="198"/>
        <v>2010</v>
      </c>
      <c r="Y110" s="17" t="str">
        <f t="shared" si="199"/>
        <v>m</v>
      </c>
      <c r="Z110" s="17">
        <f t="shared" si="200"/>
        <v>157</v>
      </c>
      <c r="AA110" s="173">
        <f t="shared" si="201"/>
        <v>0.88300000000000001</v>
      </c>
      <c r="AB110" s="17">
        <f t="shared" si="202"/>
        <v>2008</v>
      </c>
      <c r="AC110" s="17" t="str">
        <f t="shared" si="203"/>
        <v>m</v>
      </c>
      <c r="AD110" s="17">
        <f t="shared" si="204"/>
        <v>85</v>
      </c>
      <c r="AE110" s="170">
        <f t="shared" si="205"/>
        <v>1327</v>
      </c>
      <c r="AF110" s="17">
        <f t="shared" si="206"/>
        <v>2011</v>
      </c>
      <c r="AG110" s="17" t="str">
        <f t="shared" si="207"/>
        <v>m</v>
      </c>
      <c r="AH110" s="131"/>
      <c r="AI110" s="131"/>
      <c r="AJ110" s="131"/>
      <c r="AK110" s="131"/>
      <c r="AL110" s="17">
        <f t="shared" si="208"/>
        <v>94</v>
      </c>
      <c r="AM110" s="17">
        <f t="shared" si="209"/>
        <v>23</v>
      </c>
      <c r="AN110" s="17">
        <f t="shared" si="210"/>
        <v>2010</v>
      </c>
      <c r="AO110" s="17" t="str">
        <f t="shared" si="211"/>
        <v>i</v>
      </c>
      <c r="AP110" s="17">
        <f t="shared" si="212"/>
        <v>105</v>
      </c>
      <c r="AQ110" s="172">
        <f t="shared" si="213"/>
        <v>10.1</v>
      </c>
      <c r="AR110" s="17">
        <f t="shared" si="214"/>
        <v>2008</v>
      </c>
      <c r="AS110" s="17" t="str">
        <f t="shared" si="215"/>
        <v>i</v>
      </c>
      <c r="AT110" s="17">
        <f t="shared" si="216"/>
        <v>109</v>
      </c>
      <c r="AU110" s="141">
        <f t="shared" si="217"/>
        <v>5704</v>
      </c>
      <c r="AV110" s="17">
        <f t="shared" si="218"/>
        <v>2010</v>
      </c>
      <c r="AW110" s="17" t="str">
        <f t="shared" si="219"/>
        <v>m</v>
      </c>
      <c r="AX110" s="17">
        <f t="shared" si="220"/>
        <v>104</v>
      </c>
      <c r="AY110" s="170">
        <f t="shared" si="221"/>
        <v>89</v>
      </c>
      <c r="AZ110" s="17">
        <f t="shared" si="222"/>
        <v>2013</v>
      </c>
      <c r="BA110" s="17" t="str">
        <f t="shared" si="223"/>
        <v>i</v>
      </c>
      <c r="BB110" s="17">
        <f t="shared" si="224"/>
        <v>128</v>
      </c>
      <c r="BC110" s="170">
        <f t="shared" si="225"/>
        <v>56</v>
      </c>
      <c r="BD110" s="17">
        <f t="shared" si="226"/>
        <v>2012</v>
      </c>
      <c r="BE110" s="17" t="str">
        <f t="shared" si="227"/>
        <v>m</v>
      </c>
      <c r="BF110" s="131"/>
      <c r="BG110" s="131"/>
      <c r="BH110" s="131"/>
      <c r="BI110" s="131"/>
      <c r="BJ110" s="17">
        <f t="shared" si="228"/>
        <v>10</v>
      </c>
      <c r="BK110" s="172">
        <f t="shared" si="229"/>
        <v>6.5</v>
      </c>
      <c r="BL110" s="17">
        <f t="shared" si="230"/>
        <v>2013</v>
      </c>
      <c r="BM110" s="17" t="str">
        <f t="shared" si="231"/>
        <v>m</v>
      </c>
      <c r="BN110" s="17">
        <f t="shared" si="232"/>
        <v>9</v>
      </c>
      <c r="BO110" s="172">
        <f t="shared" si="233"/>
        <v>71.64</v>
      </c>
      <c r="BP110" s="17">
        <f t="shared" si="234"/>
        <v>2013</v>
      </c>
      <c r="BQ110" s="17" t="str">
        <f t="shared" si="235"/>
        <v>m</v>
      </c>
      <c r="BR110" s="131"/>
      <c r="BS110" s="131"/>
      <c r="BT110" s="131"/>
      <c r="BU110" s="131"/>
      <c r="BV110" s="138"/>
      <c r="BW110" s="138"/>
      <c r="BX110" s="138"/>
      <c r="BY110" s="138"/>
      <c r="BZ110" s="17">
        <f t="shared" si="236"/>
        <v>143</v>
      </c>
      <c r="CA110" s="170">
        <f t="shared" si="237"/>
        <v>60</v>
      </c>
      <c r="CB110" s="17">
        <f t="shared" si="238"/>
        <v>2013</v>
      </c>
      <c r="CC110" s="17" t="str">
        <f t="shared" si="239"/>
        <v>m</v>
      </c>
      <c r="CD110" s="131"/>
      <c r="CE110" s="131"/>
      <c r="CF110" s="131"/>
      <c r="CG110" s="131"/>
      <c r="CH110" s="17">
        <f t="shared" si="240"/>
        <v>65</v>
      </c>
      <c r="CI110" s="171">
        <f t="shared" si="241"/>
        <v>-0.57999999999999996</v>
      </c>
      <c r="CJ110" s="17">
        <f t="shared" si="242"/>
        <v>2013</v>
      </c>
      <c r="CK110" s="17" t="str">
        <f t="shared" si="243"/>
        <v>m</v>
      </c>
      <c r="CL110" s="17">
        <f t="shared" si="244"/>
        <v>101</v>
      </c>
      <c r="CM110" s="170">
        <f t="shared" si="245"/>
        <v>30</v>
      </c>
      <c r="CN110" s="17">
        <f t="shared" si="246"/>
        <v>2013</v>
      </c>
      <c r="CO110" s="17" t="str">
        <f t="shared" si="247"/>
        <v>i</v>
      </c>
    </row>
    <row r="111" spans="1:93" ht="16">
      <c r="A111" s="45" t="s">
        <v>521</v>
      </c>
      <c r="B111" s="45" t="s">
        <v>520</v>
      </c>
      <c r="C111" s="117" t="s">
        <v>92</v>
      </c>
      <c r="D111" s="82">
        <f t="shared" si="186"/>
        <v>90.4</v>
      </c>
      <c r="E111" s="83">
        <f t="shared" si="187"/>
        <v>105</v>
      </c>
      <c r="F111" s="131"/>
      <c r="G111" s="131"/>
      <c r="H111" s="131"/>
      <c r="I111" s="131"/>
      <c r="J111" s="17">
        <f t="shared" si="188"/>
        <v>82</v>
      </c>
      <c r="K111" s="17">
        <f t="shared" si="189"/>
        <v>69</v>
      </c>
      <c r="L111" s="17">
        <f t="shared" si="190"/>
        <v>2007</v>
      </c>
      <c r="M111" s="17" t="str">
        <f t="shared" si="191"/>
        <v>m</v>
      </c>
      <c r="N111" s="17">
        <f t="shared" si="192"/>
        <v>130</v>
      </c>
      <c r="O111" s="17">
        <f t="shared" si="193"/>
        <v>10</v>
      </c>
      <c r="P111" s="17">
        <f t="shared" si="194"/>
        <v>2010</v>
      </c>
      <c r="Q111" s="17" t="str">
        <f t="shared" si="195"/>
        <v>m</v>
      </c>
      <c r="R111" s="131"/>
      <c r="S111" s="131"/>
      <c r="T111" s="131"/>
      <c r="U111" s="131"/>
      <c r="V111" s="17">
        <f t="shared" si="196"/>
        <v>104</v>
      </c>
      <c r="W111" s="17">
        <f t="shared" si="197"/>
        <v>91</v>
      </c>
      <c r="X111" s="17">
        <f t="shared" si="198"/>
        <v>2010</v>
      </c>
      <c r="Y111" s="17" t="str">
        <f t="shared" si="199"/>
        <v>m</v>
      </c>
      <c r="Z111" s="17">
        <f t="shared" si="200"/>
        <v>119</v>
      </c>
      <c r="AA111" s="173">
        <f t="shared" si="201"/>
        <v>0.84199999999999997</v>
      </c>
      <c r="AB111" s="17">
        <f t="shared" si="202"/>
        <v>2008</v>
      </c>
      <c r="AC111" s="17" t="str">
        <f t="shared" si="203"/>
        <v>m</v>
      </c>
      <c r="AD111" s="17">
        <f t="shared" si="204"/>
        <v>87</v>
      </c>
      <c r="AE111" s="170">
        <f t="shared" si="205"/>
        <v>1470</v>
      </c>
      <c r="AF111" s="17">
        <f t="shared" si="206"/>
        <v>2011</v>
      </c>
      <c r="AG111" s="17" t="str">
        <f t="shared" si="207"/>
        <v>m</v>
      </c>
      <c r="AH111" s="131"/>
      <c r="AI111" s="131"/>
      <c r="AJ111" s="131"/>
      <c r="AK111" s="131"/>
      <c r="AL111" s="17">
        <f t="shared" si="208"/>
        <v>99</v>
      </c>
      <c r="AM111" s="17">
        <f t="shared" si="209"/>
        <v>22</v>
      </c>
      <c r="AN111" s="17">
        <f t="shared" si="210"/>
        <v>2010</v>
      </c>
      <c r="AO111" s="17" t="str">
        <f t="shared" si="211"/>
        <v>m</v>
      </c>
      <c r="AP111" s="17">
        <f t="shared" si="212"/>
        <v>172</v>
      </c>
      <c r="AQ111" s="172">
        <f t="shared" si="213"/>
        <v>6.4</v>
      </c>
      <c r="AR111" s="17">
        <f t="shared" si="214"/>
        <v>2009</v>
      </c>
      <c r="AS111" s="17" t="str">
        <f t="shared" si="215"/>
        <v>m</v>
      </c>
      <c r="AT111" s="17">
        <f t="shared" si="216"/>
        <v>58</v>
      </c>
      <c r="AU111" s="141">
        <f t="shared" si="217"/>
        <v>1626</v>
      </c>
      <c r="AV111" s="17">
        <f t="shared" si="218"/>
        <v>2010</v>
      </c>
      <c r="AW111" s="17" t="str">
        <f t="shared" si="219"/>
        <v>m</v>
      </c>
      <c r="AX111" s="17">
        <f t="shared" si="220"/>
        <v>115</v>
      </c>
      <c r="AY111" s="170">
        <f t="shared" si="221"/>
        <v>78</v>
      </c>
      <c r="AZ111" s="17">
        <f t="shared" si="222"/>
        <v>2013</v>
      </c>
      <c r="BA111" s="17" t="str">
        <f t="shared" si="223"/>
        <v>m</v>
      </c>
      <c r="BB111" s="17">
        <f t="shared" si="224"/>
        <v>41</v>
      </c>
      <c r="BC111" s="170">
        <f t="shared" si="225"/>
        <v>45</v>
      </c>
      <c r="BD111" s="17">
        <f t="shared" si="226"/>
        <v>2012</v>
      </c>
      <c r="BE111" s="17" t="str">
        <f t="shared" si="227"/>
        <v>m</v>
      </c>
      <c r="BF111" s="131"/>
      <c r="BG111" s="131"/>
      <c r="BH111" s="131"/>
      <c r="BI111" s="131"/>
      <c r="BJ111" s="17">
        <f t="shared" si="228"/>
        <v>94</v>
      </c>
      <c r="BK111" s="172">
        <f t="shared" si="229"/>
        <v>3</v>
      </c>
      <c r="BL111" s="17">
        <f t="shared" si="230"/>
        <v>2013</v>
      </c>
      <c r="BM111" s="17" t="str">
        <f t="shared" si="231"/>
        <v>m</v>
      </c>
      <c r="BN111" s="17">
        <f t="shared" si="232"/>
        <v>130</v>
      </c>
      <c r="BO111" s="172">
        <f t="shared" si="233"/>
        <v>26.01</v>
      </c>
      <c r="BP111" s="17">
        <f t="shared" si="234"/>
        <v>2013</v>
      </c>
      <c r="BQ111" s="17" t="str">
        <f t="shared" si="235"/>
        <v>m</v>
      </c>
      <c r="BR111" s="131"/>
      <c r="BS111" s="131"/>
      <c r="BT111" s="131"/>
      <c r="BU111" s="131"/>
      <c r="BV111" s="138"/>
      <c r="BW111" s="138"/>
      <c r="BX111" s="138"/>
      <c r="BY111" s="138"/>
      <c r="BZ111" s="17">
        <f t="shared" si="236"/>
        <v>105</v>
      </c>
      <c r="CA111" s="170">
        <f t="shared" si="237"/>
        <v>98</v>
      </c>
      <c r="CB111" s="17">
        <f t="shared" si="238"/>
        <v>2013</v>
      </c>
      <c r="CC111" s="17" t="str">
        <f t="shared" si="239"/>
        <v>m</v>
      </c>
      <c r="CD111" s="131"/>
      <c r="CE111" s="131"/>
      <c r="CF111" s="131"/>
      <c r="CG111" s="131"/>
      <c r="CH111" s="17">
        <f t="shared" si="240"/>
        <v>91</v>
      </c>
      <c r="CI111" s="171">
        <f t="shared" si="241"/>
        <v>-0.28000000000000003</v>
      </c>
      <c r="CJ111" s="17">
        <f t="shared" si="242"/>
        <v>2013</v>
      </c>
      <c r="CK111" s="17" t="str">
        <f t="shared" si="243"/>
        <v>m</v>
      </c>
      <c r="CL111" s="17">
        <f t="shared" si="244"/>
        <v>48</v>
      </c>
      <c r="CM111" s="170">
        <f t="shared" si="245"/>
        <v>27</v>
      </c>
      <c r="CN111" s="17">
        <f t="shared" si="246"/>
        <v>2013</v>
      </c>
      <c r="CO111" s="17" t="str">
        <f t="shared" si="247"/>
        <v>m</v>
      </c>
    </row>
    <row r="112" spans="1:93" ht="16">
      <c r="A112" s="45" t="s">
        <v>589</v>
      </c>
      <c r="B112" s="45" t="s">
        <v>588</v>
      </c>
      <c r="C112" s="117" t="s">
        <v>101</v>
      </c>
      <c r="D112" s="82">
        <f t="shared" si="186"/>
        <v>90.86666666666666</v>
      </c>
      <c r="E112" s="83">
        <f t="shared" si="187"/>
        <v>106</v>
      </c>
      <c r="F112" s="131"/>
      <c r="G112" s="131"/>
      <c r="H112" s="131"/>
      <c r="I112" s="131"/>
      <c r="J112" s="17">
        <f t="shared" si="188"/>
        <v>90</v>
      </c>
      <c r="K112" s="17">
        <f t="shared" si="189"/>
        <v>70</v>
      </c>
      <c r="L112" s="17">
        <f t="shared" si="190"/>
        <v>2007</v>
      </c>
      <c r="M112" s="17" t="str">
        <f t="shared" si="191"/>
        <v>m</v>
      </c>
      <c r="N112" s="17">
        <f t="shared" si="192"/>
        <v>130</v>
      </c>
      <c r="O112" s="17">
        <f t="shared" si="193"/>
        <v>10</v>
      </c>
      <c r="P112" s="17">
        <f t="shared" si="194"/>
        <v>2010</v>
      </c>
      <c r="Q112" s="17" t="str">
        <f t="shared" si="195"/>
        <v>m</v>
      </c>
      <c r="R112" s="131"/>
      <c r="S112" s="131"/>
      <c r="T112" s="131"/>
      <c r="U112" s="131"/>
      <c r="V112" s="17">
        <f t="shared" si="196"/>
        <v>144</v>
      </c>
      <c r="W112" s="17">
        <f t="shared" si="197"/>
        <v>98</v>
      </c>
      <c r="X112" s="17">
        <f t="shared" si="198"/>
        <v>2010</v>
      </c>
      <c r="Y112" s="17" t="str">
        <f t="shared" si="199"/>
        <v>m</v>
      </c>
      <c r="Z112" s="17">
        <f t="shared" si="200"/>
        <v>4</v>
      </c>
      <c r="AA112" s="173">
        <f t="shared" si="201"/>
        <v>0.51300000000000001</v>
      </c>
      <c r="AB112" s="17">
        <f t="shared" si="202"/>
        <v>2008</v>
      </c>
      <c r="AC112" s="17" t="str">
        <f t="shared" si="203"/>
        <v>m</v>
      </c>
      <c r="AD112" s="17">
        <f t="shared" si="204"/>
        <v>80</v>
      </c>
      <c r="AE112" s="170">
        <f t="shared" si="205"/>
        <v>1203</v>
      </c>
      <c r="AF112" s="17">
        <f t="shared" si="206"/>
        <v>2011</v>
      </c>
      <c r="AG112" s="17" t="str">
        <f t="shared" si="207"/>
        <v>i</v>
      </c>
      <c r="AH112" s="131"/>
      <c r="AI112" s="131"/>
      <c r="AJ112" s="131"/>
      <c r="AK112" s="131"/>
      <c r="AL112" s="17">
        <f t="shared" si="208"/>
        <v>79</v>
      </c>
      <c r="AM112" s="17">
        <f t="shared" si="209"/>
        <v>28</v>
      </c>
      <c r="AN112" s="17">
        <f t="shared" si="210"/>
        <v>2010</v>
      </c>
      <c r="AO112" s="17" t="str">
        <f t="shared" si="211"/>
        <v>i</v>
      </c>
      <c r="AP112" s="17">
        <f t="shared" si="212"/>
        <v>89</v>
      </c>
      <c r="AQ112" s="172">
        <f t="shared" si="213"/>
        <v>10.3</v>
      </c>
      <c r="AR112" s="17">
        <f t="shared" si="214"/>
        <v>2008</v>
      </c>
      <c r="AS112" s="17" t="str">
        <f t="shared" si="215"/>
        <v>i</v>
      </c>
      <c r="AT112" s="17">
        <f t="shared" si="216"/>
        <v>86</v>
      </c>
      <c r="AU112" s="141">
        <f t="shared" si="217"/>
        <v>3543</v>
      </c>
      <c r="AV112" s="17">
        <f t="shared" si="218"/>
        <v>2010</v>
      </c>
      <c r="AW112" s="17" t="str">
        <f t="shared" si="219"/>
        <v>m</v>
      </c>
      <c r="AX112" s="17">
        <f t="shared" si="220"/>
        <v>136</v>
      </c>
      <c r="AY112" s="170">
        <f t="shared" si="221"/>
        <v>57</v>
      </c>
      <c r="AZ112" s="17">
        <f t="shared" si="222"/>
        <v>2013</v>
      </c>
      <c r="BA112" s="17" t="str">
        <f t="shared" si="223"/>
        <v>m</v>
      </c>
      <c r="BB112" s="17">
        <f t="shared" si="224"/>
        <v>88</v>
      </c>
      <c r="BC112" s="170">
        <f t="shared" si="225"/>
        <v>51</v>
      </c>
      <c r="BD112" s="17">
        <f t="shared" si="226"/>
        <v>2012</v>
      </c>
      <c r="BE112" s="17" t="str">
        <f t="shared" si="227"/>
        <v>i</v>
      </c>
      <c r="BF112" s="131"/>
      <c r="BG112" s="131"/>
      <c r="BH112" s="131"/>
      <c r="BI112" s="131"/>
      <c r="BJ112" s="17">
        <f t="shared" si="228"/>
        <v>106</v>
      </c>
      <c r="BK112" s="172">
        <f t="shared" si="229"/>
        <v>2.5</v>
      </c>
      <c r="BL112" s="17">
        <f t="shared" si="230"/>
        <v>2013</v>
      </c>
      <c r="BM112" s="17" t="str">
        <f t="shared" si="231"/>
        <v>m</v>
      </c>
      <c r="BN112" s="17">
        <f t="shared" si="232"/>
        <v>120</v>
      </c>
      <c r="BO112" s="172">
        <f t="shared" si="233"/>
        <v>26.7</v>
      </c>
      <c r="BP112" s="17">
        <f t="shared" si="234"/>
        <v>2013</v>
      </c>
      <c r="BQ112" s="17" t="str">
        <f t="shared" si="235"/>
        <v>m</v>
      </c>
      <c r="BR112" s="131"/>
      <c r="BS112" s="131"/>
      <c r="BT112" s="131"/>
      <c r="BU112" s="131"/>
      <c r="BV112" s="138"/>
      <c r="BW112" s="138"/>
      <c r="BX112" s="138"/>
      <c r="BY112" s="138"/>
      <c r="BZ112" s="17">
        <f t="shared" si="236"/>
        <v>13</v>
      </c>
      <c r="CA112" s="170">
        <f t="shared" si="237"/>
        <v>202</v>
      </c>
      <c r="CB112" s="17">
        <f t="shared" si="238"/>
        <v>2013</v>
      </c>
      <c r="CC112" s="17" t="str">
        <f t="shared" si="239"/>
        <v>m</v>
      </c>
      <c r="CD112" s="131"/>
      <c r="CE112" s="131"/>
      <c r="CF112" s="131"/>
      <c r="CG112" s="131"/>
      <c r="CH112" s="17">
        <f t="shared" si="240"/>
        <v>121</v>
      </c>
      <c r="CI112" s="171">
        <f t="shared" si="241"/>
        <v>0.09</v>
      </c>
      <c r="CJ112" s="17">
        <f t="shared" si="242"/>
        <v>2013</v>
      </c>
      <c r="CK112" s="17" t="str">
        <f t="shared" si="243"/>
        <v>m</v>
      </c>
      <c r="CL112" s="17">
        <f t="shared" si="244"/>
        <v>81</v>
      </c>
      <c r="CM112" s="170">
        <f t="shared" si="245"/>
        <v>29</v>
      </c>
      <c r="CN112" s="17">
        <f t="shared" si="246"/>
        <v>2013</v>
      </c>
      <c r="CO112" s="17" t="str">
        <f t="shared" si="247"/>
        <v>i</v>
      </c>
    </row>
    <row r="113" spans="1:93" ht="16">
      <c r="A113" s="45" t="s">
        <v>273</v>
      </c>
      <c r="B113" s="45" t="s">
        <v>272</v>
      </c>
      <c r="C113" s="117" t="s">
        <v>34</v>
      </c>
      <c r="D113" s="82">
        <f t="shared" si="186"/>
        <v>91.8</v>
      </c>
      <c r="E113" s="83">
        <f t="shared" si="187"/>
        <v>107</v>
      </c>
      <c r="F113" s="131"/>
      <c r="G113" s="131"/>
      <c r="H113" s="131"/>
      <c r="I113" s="131"/>
      <c r="J113" s="17">
        <f t="shared" si="188"/>
        <v>29</v>
      </c>
      <c r="K113" s="17">
        <f t="shared" si="189"/>
        <v>56</v>
      </c>
      <c r="L113" s="17">
        <f t="shared" si="190"/>
        <v>2007</v>
      </c>
      <c r="M113" s="17" t="str">
        <f t="shared" si="191"/>
        <v>m</v>
      </c>
      <c r="N113" s="17">
        <f t="shared" si="192"/>
        <v>107</v>
      </c>
      <c r="O113" s="17">
        <f t="shared" si="193"/>
        <v>9</v>
      </c>
      <c r="P113" s="17">
        <f t="shared" si="194"/>
        <v>2010</v>
      </c>
      <c r="Q113" s="17" t="str">
        <f t="shared" si="195"/>
        <v>m</v>
      </c>
      <c r="R113" s="131"/>
      <c r="S113" s="131"/>
      <c r="T113" s="131"/>
      <c r="U113" s="131"/>
      <c r="V113" s="17">
        <f t="shared" si="196"/>
        <v>68</v>
      </c>
      <c r="W113" s="17">
        <f t="shared" si="197"/>
        <v>79</v>
      </c>
      <c r="X113" s="17">
        <f t="shared" si="198"/>
        <v>2010</v>
      </c>
      <c r="Y113" s="17" t="str">
        <f t="shared" si="199"/>
        <v>m</v>
      </c>
      <c r="Z113" s="17">
        <f t="shared" si="200"/>
        <v>45</v>
      </c>
      <c r="AA113" s="173">
        <f t="shared" si="201"/>
        <v>0.73799999999999999</v>
      </c>
      <c r="AB113" s="17">
        <f t="shared" si="202"/>
        <v>2008</v>
      </c>
      <c r="AC113" s="17" t="str">
        <f t="shared" si="203"/>
        <v>m</v>
      </c>
      <c r="AD113" s="17">
        <f t="shared" si="204"/>
        <v>93</v>
      </c>
      <c r="AE113" s="170">
        <f t="shared" si="205"/>
        <v>1603</v>
      </c>
      <c r="AF113" s="17">
        <f t="shared" si="206"/>
        <v>2011</v>
      </c>
      <c r="AG113" s="17" t="str">
        <f t="shared" si="207"/>
        <v>m</v>
      </c>
      <c r="AH113" s="131"/>
      <c r="AI113" s="131"/>
      <c r="AJ113" s="131"/>
      <c r="AK113" s="131"/>
      <c r="AL113" s="17">
        <f t="shared" si="208"/>
        <v>65</v>
      </c>
      <c r="AM113" s="17">
        <f t="shared" si="209"/>
        <v>31</v>
      </c>
      <c r="AN113" s="17">
        <f t="shared" si="210"/>
        <v>2003</v>
      </c>
      <c r="AO113" s="17" t="str">
        <f t="shared" si="211"/>
        <v>m</v>
      </c>
      <c r="AP113" s="17">
        <f t="shared" si="212"/>
        <v>105</v>
      </c>
      <c r="AQ113" s="172">
        <f t="shared" si="213"/>
        <v>10.1</v>
      </c>
      <c r="AR113" s="17">
        <f t="shared" si="214"/>
        <v>2008</v>
      </c>
      <c r="AS113" s="17" t="str">
        <f t="shared" si="215"/>
        <v>i</v>
      </c>
      <c r="AT113" s="17">
        <f t="shared" si="216"/>
        <v>118</v>
      </c>
      <c r="AU113" s="141">
        <f t="shared" si="217"/>
        <v>7403</v>
      </c>
      <c r="AV113" s="17">
        <f t="shared" si="218"/>
        <v>2010</v>
      </c>
      <c r="AW113" s="17" t="str">
        <f t="shared" si="219"/>
        <v>m</v>
      </c>
      <c r="AX113" s="17">
        <f t="shared" si="220"/>
        <v>137</v>
      </c>
      <c r="AY113" s="170">
        <f t="shared" si="221"/>
        <v>56</v>
      </c>
      <c r="AZ113" s="17">
        <f t="shared" si="222"/>
        <v>2013</v>
      </c>
      <c r="BA113" s="17" t="str">
        <f t="shared" si="223"/>
        <v>m</v>
      </c>
      <c r="BB113" s="17">
        <f t="shared" si="224"/>
        <v>111</v>
      </c>
      <c r="BC113" s="170">
        <f t="shared" si="225"/>
        <v>54</v>
      </c>
      <c r="BD113" s="17">
        <f t="shared" si="226"/>
        <v>2012</v>
      </c>
      <c r="BE113" s="17" t="str">
        <f t="shared" si="227"/>
        <v>m</v>
      </c>
      <c r="BF113" s="131"/>
      <c r="BG113" s="131"/>
      <c r="BH113" s="131"/>
      <c r="BI113" s="131"/>
      <c r="BJ113" s="17">
        <f t="shared" si="228"/>
        <v>106</v>
      </c>
      <c r="BK113" s="172">
        <f t="shared" si="229"/>
        <v>2.5</v>
      </c>
      <c r="BL113" s="17">
        <f t="shared" si="230"/>
        <v>2013</v>
      </c>
      <c r="BM113" s="17" t="str">
        <f t="shared" si="231"/>
        <v>m</v>
      </c>
      <c r="BN113" s="17">
        <f t="shared" si="232"/>
        <v>145</v>
      </c>
      <c r="BO113" s="172">
        <f t="shared" si="233"/>
        <v>22.91</v>
      </c>
      <c r="BP113" s="17">
        <f t="shared" si="234"/>
        <v>2013</v>
      </c>
      <c r="BQ113" s="17" t="str">
        <f t="shared" si="235"/>
        <v>m</v>
      </c>
      <c r="BR113" s="131"/>
      <c r="BS113" s="131"/>
      <c r="BT113" s="131"/>
      <c r="BU113" s="131"/>
      <c r="BV113" s="138"/>
      <c r="BW113" s="138"/>
      <c r="BX113" s="138"/>
      <c r="BY113" s="138"/>
      <c r="BZ113" s="17">
        <f t="shared" si="236"/>
        <v>97</v>
      </c>
      <c r="CA113" s="170">
        <f t="shared" si="237"/>
        <v>106</v>
      </c>
      <c r="CB113" s="17">
        <f t="shared" si="238"/>
        <v>2013</v>
      </c>
      <c r="CC113" s="17" t="str">
        <f t="shared" si="239"/>
        <v>m</v>
      </c>
      <c r="CD113" s="131"/>
      <c r="CE113" s="131"/>
      <c r="CF113" s="131"/>
      <c r="CG113" s="131"/>
      <c r="CH113" s="17">
        <f t="shared" si="240"/>
        <v>148</v>
      </c>
      <c r="CI113" s="171">
        <f t="shared" si="241"/>
        <v>0.72</v>
      </c>
      <c r="CJ113" s="17">
        <f t="shared" si="242"/>
        <v>2013</v>
      </c>
      <c r="CK113" s="17" t="str">
        <f t="shared" si="243"/>
        <v>m</v>
      </c>
      <c r="CL113" s="17">
        <f t="shared" si="244"/>
        <v>48</v>
      </c>
      <c r="CM113" s="170">
        <f t="shared" si="245"/>
        <v>27</v>
      </c>
      <c r="CN113" s="17">
        <f t="shared" si="246"/>
        <v>2013</v>
      </c>
      <c r="CO113" s="17" t="str">
        <f t="shared" si="247"/>
        <v>m</v>
      </c>
    </row>
    <row r="114" spans="1:93" ht="16">
      <c r="A114" s="45" t="s">
        <v>535</v>
      </c>
      <c r="B114" s="45" t="s">
        <v>534</v>
      </c>
      <c r="C114" s="117" t="s">
        <v>85</v>
      </c>
      <c r="D114" s="82">
        <f t="shared" si="186"/>
        <v>91.8</v>
      </c>
      <c r="E114" s="83">
        <f t="shared" si="187"/>
        <v>107</v>
      </c>
      <c r="F114" s="131"/>
      <c r="G114" s="131"/>
      <c r="H114" s="131"/>
      <c r="I114" s="131"/>
      <c r="J114" s="17">
        <f t="shared" si="188"/>
        <v>74</v>
      </c>
      <c r="K114" s="17">
        <f t="shared" si="189"/>
        <v>68</v>
      </c>
      <c r="L114" s="17">
        <f t="shared" si="190"/>
        <v>2007</v>
      </c>
      <c r="M114" s="17" t="str">
        <f t="shared" si="191"/>
        <v>m</v>
      </c>
      <c r="N114" s="17">
        <f t="shared" si="192"/>
        <v>130</v>
      </c>
      <c r="O114" s="17">
        <f t="shared" si="193"/>
        <v>10</v>
      </c>
      <c r="P114" s="17">
        <f t="shared" si="194"/>
        <v>2010</v>
      </c>
      <c r="Q114" s="17" t="str">
        <f t="shared" si="195"/>
        <v>m</v>
      </c>
      <c r="R114" s="131"/>
      <c r="S114" s="131"/>
      <c r="T114" s="131"/>
      <c r="U114" s="131"/>
      <c r="V114" s="17">
        <f t="shared" si="196"/>
        <v>137</v>
      </c>
      <c r="W114" s="17">
        <f t="shared" si="197"/>
        <v>97</v>
      </c>
      <c r="X114" s="17">
        <f t="shared" si="198"/>
        <v>2010</v>
      </c>
      <c r="Y114" s="17" t="str">
        <f t="shared" si="199"/>
        <v>m</v>
      </c>
      <c r="Z114" s="17">
        <f t="shared" si="200"/>
        <v>32</v>
      </c>
      <c r="AA114" s="173">
        <f t="shared" si="201"/>
        <v>0.68200000000000005</v>
      </c>
      <c r="AB114" s="17">
        <f t="shared" si="202"/>
        <v>2008</v>
      </c>
      <c r="AC114" s="17" t="str">
        <f t="shared" si="203"/>
        <v>m</v>
      </c>
      <c r="AD114" s="17">
        <f t="shared" si="204"/>
        <v>78</v>
      </c>
      <c r="AE114" s="170">
        <f t="shared" si="205"/>
        <v>1144</v>
      </c>
      <c r="AF114" s="17">
        <f t="shared" si="206"/>
        <v>2011</v>
      </c>
      <c r="AG114" s="17" t="str">
        <f t="shared" si="207"/>
        <v>i</v>
      </c>
      <c r="AH114" s="131"/>
      <c r="AI114" s="131"/>
      <c r="AJ114" s="131"/>
      <c r="AK114" s="131"/>
      <c r="AL114" s="17">
        <f t="shared" si="208"/>
        <v>79</v>
      </c>
      <c r="AM114" s="17">
        <f t="shared" si="209"/>
        <v>28</v>
      </c>
      <c r="AN114" s="17">
        <f t="shared" si="210"/>
        <v>2010</v>
      </c>
      <c r="AO114" s="17" t="str">
        <f t="shared" si="211"/>
        <v>i</v>
      </c>
      <c r="AP114" s="17">
        <f t="shared" si="212"/>
        <v>77</v>
      </c>
      <c r="AQ114" s="172">
        <f t="shared" si="213"/>
        <v>10.4</v>
      </c>
      <c r="AR114" s="17">
        <f t="shared" si="214"/>
        <v>2008</v>
      </c>
      <c r="AS114" s="17" t="str">
        <f t="shared" si="215"/>
        <v>i</v>
      </c>
      <c r="AT114" s="17">
        <f t="shared" si="216"/>
        <v>84</v>
      </c>
      <c r="AU114" s="141">
        <f t="shared" si="217"/>
        <v>3343</v>
      </c>
      <c r="AV114" s="17">
        <f t="shared" si="218"/>
        <v>2010</v>
      </c>
      <c r="AW114" s="17" t="str">
        <f t="shared" si="219"/>
        <v>m</v>
      </c>
      <c r="AX114" s="17">
        <f t="shared" si="220"/>
        <v>132</v>
      </c>
      <c r="AY114" s="170">
        <f t="shared" si="221"/>
        <v>61</v>
      </c>
      <c r="AZ114" s="17">
        <f t="shared" si="222"/>
        <v>2013</v>
      </c>
      <c r="BA114" s="17" t="str">
        <f t="shared" si="223"/>
        <v>m</v>
      </c>
      <c r="BB114" s="17">
        <f t="shared" si="224"/>
        <v>88</v>
      </c>
      <c r="BC114" s="170">
        <f t="shared" si="225"/>
        <v>51</v>
      </c>
      <c r="BD114" s="17">
        <f t="shared" si="226"/>
        <v>2012</v>
      </c>
      <c r="BE114" s="17" t="str">
        <f t="shared" si="227"/>
        <v>i</v>
      </c>
      <c r="BF114" s="131"/>
      <c r="BG114" s="131"/>
      <c r="BH114" s="131"/>
      <c r="BI114" s="131"/>
      <c r="BJ114" s="17">
        <f t="shared" si="228"/>
        <v>118</v>
      </c>
      <c r="BK114" s="172">
        <f t="shared" si="229"/>
        <v>2</v>
      </c>
      <c r="BL114" s="17">
        <f t="shared" si="230"/>
        <v>2013</v>
      </c>
      <c r="BM114" s="17" t="str">
        <f t="shared" si="231"/>
        <v>m</v>
      </c>
      <c r="BN114" s="17">
        <f t="shared" si="232"/>
        <v>138</v>
      </c>
      <c r="BO114" s="172">
        <f t="shared" si="233"/>
        <v>23.84</v>
      </c>
      <c r="BP114" s="17">
        <f t="shared" si="234"/>
        <v>2013</v>
      </c>
      <c r="BQ114" s="17" t="str">
        <f t="shared" si="235"/>
        <v>m</v>
      </c>
      <c r="BR114" s="131"/>
      <c r="BS114" s="131"/>
      <c r="BT114" s="131"/>
      <c r="BU114" s="131"/>
      <c r="BV114" s="138"/>
      <c r="BW114" s="138"/>
      <c r="BX114" s="138"/>
      <c r="BY114" s="138"/>
      <c r="BZ114" s="17">
        <f t="shared" si="236"/>
        <v>26</v>
      </c>
      <c r="CA114" s="170">
        <f t="shared" si="237"/>
        <v>186</v>
      </c>
      <c r="CB114" s="17">
        <f t="shared" si="238"/>
        <v>2013</v>
      </c>
      <c r="CC114" s="17" t="str">
        <f t="shared" si="239"/>
        <v>m</v>
      </c>
      <c r="CD114" s="131"/>
      <c r="CE114" s="131"/>
      <c r="CF114" s="131"/>
      <c r="CG114" s="131"/>
      <c r="CH114" s="17">
        <f t="shared" si="240"/>
        <v>135</v>
      </c>
      <c r="CI114" s="171">
        <f t="shared" si="241"/>
        <v>0.35</v>
      </c>
      <c r="CJ114" s="17">
        <f t="shared" si="242"/>
        <v>2013</v>
      </c>
      <c r="CK114" s="17" t="str">
        <f t="shared" si="243"/>
        <v>m</v>
      </c>
      <c r="CL114" s="17">
        <f t="shared" si="244"/>
        <v>81</v>
      </c>
      <c r="CM114" s="170">
        <f t="shared" si="245"/>
        <v>29</v>
      </c>
      <c r="CN114" s="17">
        <f t="shared" si="246"/>
        <v>2013</v>
      </c>
      <c r="CO114" s="17" t="str">
        <f t="shared" si="247"/>
        <v>i</v>
      </c>
    </row>
    <row r="115" spans="1:93" ht="16">
      <c r="A115" s="45" t="s">
        <v>561</v>
      </c>
      <c r="B115" s="45" t="s">
        <v>560</v>
      </c>
      <c r="C115" s="117" t="s">
        <v>32</v>
      </c>
      <c r="D115" s="82">
        <f t="shared" si="186"/>
        <v>92.266666666666666</v>
      </c>
      <c r="E115" s="83">
        <f t="shared" si="187"/>
        <v>109</v>
      </c>
      <c r="F115" s="131"/>
      <c r="G115" s="131"/>
      <c r="H115" s="131"/>
      <c r="I115" s="131"/>
      <c r="J115" s="17">
        <f t="shared" si="188"/>
        <v>25</v>
      </c>
      <c r="K115" s="17">
        <f t="shared" si="189"/>
        <v>54</v>
      </c>
      <c r="L115" s="17">
        <f t="shared" si="190"/>
        <v>2007</v>
      </c>
      <c r="M115" s="17" t="str">
        <f t="shared" si="191"/>
        <v>m</v>
      </c>
      <c r="N115" s="17">
        <f t="shared" si="192"/>
        <v>107</v>
      </c>
      <c r="O115" s="17">
        <f t="shared" si="193"/>
        <v>9</v>
      </c>
      <c r="P115" s="17">
        <f t="shared" si="194"/>
        <v>2010</v>
      </c>
      <c r="Q115" s="17" t="str">
        <f t="shared" si="195"/>
        <v>m</v>
      </c>
      <c r="R115" s="131"/>
      <c r="S115" s="131"/>
      <c r="T115" s="131"/>
      <c r="U115" s="131"/>
      <c r="V115" s="17">
        <f t="shared" si="196"/>
        <v>82</v>
      </c>
      <c r="W115" s="17">
        <f t="shared" si="197"/>
        <v>85</v>
      </c>
      <c r="X115" s="17">
        <f t="shared" si="198"/>
        <v>2010</v>
      </c>
      <c r="Y115" s="17" t="str">
        <f t="shared" si="199"/>
        <v>m</v>
      </c>
      <c r="Z115" s="17">
        <f t="shared" si="200"/>
        <v>43</v>
      </c>
      <c r="AA115" s="173">
        <f t="shared" si="201"/>
        <v>0.72</v>
      </c>
      <c r="AB115" s="17">
        <f t="shared" si="202"/>
        <v>2008</v>
      </c>
      <c r="AC115" s="17" t="str">
        <f t="shared" si="203"/>
        <v>m</v>
      </c>
      <c r="AD115" s="17">
        <f t="shared" si="204"/>
        <v>145</v>
      </c>
      <c r="AE115" s="170">
        <f t="shared" si="205"/>
        <v>4694</v>
      </c>
      <c r="AF115" s="17">
        <f t="shared" si="206"/>
        <v>2011</v>
      </c>
      <c r="AG115" s="17" t="str">
        <f t="shared" si="207"/>
        <v>m</v>
      </c>
      <c r="AH115" s="131"/>
      <c r="AI115" s="131"/>
      <c r="AJ115" s="131"/>
      <c r="AK115" s="131"/>
      <c r="AL115" s="17">
        <f t="shared" si="208"/>
        <v>94</v>
      </c>
      <c r="AM115" s="17">
        <f t="shared" si="209"/>
        <v>23</v>
      </c>
      <c r="AN115" s="17">
        <f t="shared" si="210"/>
        <v>2006</v>
      </c>
      <c r="AO115" s="17" t="str">
        <f t="shared" si="211"/>
        <v>m</v>
      </c>
      <c r="AP115" s="17">
        <f t="shared" si="212"/>
        <v>3</v>
      </c>
      <c r="AQ115" s="172">
        <f t="shared" si="213"/>
        <v>23.9</v>
      </c>
      <c r="AR115" s="17">
        <f t="shared" si="214"/>
        <v>2009</v>
      </c>
      <c r="AS115" s="17" t="str">
        <f t="shared" si="215"/>
        <v>m</v>
      </c>
      <c r="AT115" s="17">
        <f t="shared" si="216"/>
        <v>117</v>
      </c>
      <c r="AU115" s="141">
        <f t="shared" si="217"/>
        <v>7255</v>
      </c>
      <c r="AV115" s="17">
        <f t="shared" si="218"/>
        <v>2010</v>
      </c>
      <c r="AW115" s="17" t="str">
        <f t="shared" si="219"/>
        <v>m</v>
      </c>
      <c r="AX115" s="17">
        <f t="shared" si="220"/>
        <v>157</v>
      </c>
      <c r="AY115" s="170">
        <f t="shared" si="221"/>
        <v>41</v>
      </c>
      <c r="AZ115" s="17">
        <f t="shared" si="222"/>
        <v>2013</v>
      </c>
      <c r="BA115" s="17" t="str">
        <f t="shared" si="223"/>
        <v>m</v>
      </c>
      <c r="BB115" s="17">
        <f t="shared" si="224"/>
        <v>5</v>
      </c>
      <c r="BC115" s="170">
        <f t="shared" si="225"/>
        <v>35</v>
      </c>
      <c r="BD115" s="17">
        <f t="shared" si="226"/>
        <v>2012</v>
      </c>
      <c r="BE115" s="17" t="str">
        <f t="shared" si="227"/>
        <v>m</v>
      </c>
      <c r="BF115" s="131"/>
      <c r="BG115" s="131"/>
      <c r="BH115" s="131"/>
      <c r="BI115" s="131"/>
      <c r="BJ115" s="17">
        <f t="shared" si="228"/>
        <v>118</v>
      </c>
      <c r="BK115" s="172">
        <f t="shared" si="229"/>
        <v>2</v>
      </c>
      <c r="BL115" s="17">
        <f t="shared" si="230"/>
        <v>2013</v>
      </c>
      <c r="BM115" s="17" t="str">
        <f t="shared" si="231"/>
        <v>m</v>
      </c>
      <c r="BN115" s="17">
        <f t="shared" si="232"/>
        <v>134</v>
      </c>
      <c r="BO115" s="172">
        <f t="shared" si="233"/>
        <v>24.56</v>
      </c>
      <c r="BP115" s="17">
        <f t="shared" si="234"/>
        <v>2013</v>
      </c>
      <c r="BQ115" s="17" t="str">
        <f t="shared" si="235"/>
        <v>m</v>
      </c>
      <c r="BR115" s="131"/>
      <c r="BS115" s="131"/>
      <c r="BT115" s="131"/>
      <c r="BU115" s="131"/>
      <c r="BV115" s="138"/>
      <c r="BW115" s="138"/>
      <c r="BX115" s="138"/>
      <c r="BY115" s="138"/>
      <c r="BZ115" s="17">
        <f t="shared" si="236"/>
        <v>168</v>
      </c>
      <c r="CA115" s="170">
        <f t="shared" si="237"/>
        <v>35</v>
      </c>
      <c r="CB115" s="17">
        <f t="shared" si="238"/>
        <v>2013</v>
      </c>
      <c r="CC115" s="17" t="str">
        <f t="shared" si="239"/>
        <v>m</v>
      </c>
      <c r="CD115" s="131"/>
      <c r="CE115" s="131"/>
      <c r="CF115" s="131"/>
      <c r="CG115" s="131"/>
      <c r="CH115" s="17">
        <f t="shared" si="240"/>
        <v>128</v>
      </c>
      <c r="CI115" s="171">
        <f t="shared" si="241"/>
        <v>0.2</v>
      </c>
      <c r="CJ115" s="17">
        <f t="shared" si="242"/>
        <v>2013</v>
      </c>
      <c r="CK115" s="17" t="str">
        <f t="shared" si="243"/>
        <v>m</v>
      </c>
      <c r="CL115" s="17">
        <f t="shared" si="244"/>
        <v>101</v>
      </c>
      <c r="CM115" s="170">
        <f t="shared" si="245"/>
        <v>30</v>
      </c>
      <c r="CN115" s="17">
        <f t="shared" si="246"/>
        <v>2013</v>
      </c>
      <c r="CO115" s="17" t="str">
        <f t="shared" si="247"/>
        <v>m</v>
      </c>
    </row>
    <row r="116" spans="1:93" ht="16">
      <c r="A116" s="45" t="s">
        <v>509</v>
      </c>
      <c r="B116" s="45" t="s">
        <v>508</v>
      </c>
      <c r="C116" s="117" t="s">
        <v>106</v>
      </c>
      <c r="D116" s="82">
        <f t="shared" si="186"/>
        <v>92.6</v>
      </c>
      <c r="E116" s="83">
        <f t="shared" si="187"/>
        <v>110</v>
      </c>
      <c r="F116" s="131"/>
      <c r="G116" s="131"/>
      <c r="H116" s="131"/>
      <c r="I116" s="131"/>
      <c r="J116" s="17">
        <f t="shared" si="188"/>
        <v>96</v>
      </c>
      <c r="K116" s="17">
        <f t="shared" si="189"/>
        <v>71</v>
      </c>
      <c r="L116" s="17">
        <f t="shared" si="190"/>
        <v>2007</v>
      </c>
      <c r="M116" s="17" t="str">
        <f t="shared" si="191"/>
        <v>m</v>
      </c>
      <c r="N116" s="17">
        <f t="shared" si="192"/>
        <v>107</v>
      </c>
      <c r="O116" s="17">
        <f t="shared" si="193"/>
        <v>9</v>
      </c>
      <c r="P116" s="17">
        <f t="shared" si="194"/>
        <v>2010</v>
      </c>
      <c r="Q116" s="17" t="str">
        <f t="shared" si="195"/>
        <v>m</v>
      </c>
      <c r="R116" s="131"/>
      <c r="S116" s="131"/>
      <c r="T116" s="131"/>
      <c r="U116" s="131"/>
      <c r="V116" s="17">
        <f t="shared" si="196"/>
        <v>79</v>
      </c>
      <c r="W116" s="17">
        <f t="shared" si="197"/>
        <v>83</v>
      </c>
      <c r="X116" s="17">
        <f t="shared" si="198"/>
        <v>2010</v>
      </c>
      <c r="Y116" s="17" t="str">
        <f t="shared" si="199"/>
        <v>m</v>
      </c>
      <c r="Z116" s="17">
        <f t="shared" si="200"/>
        <v>121</v>
      </c>
      <c r="AA116" s="173">
        <f t="shared" si="201"/>
        <v>0.84599999999999997</v>
      </c>
      <c r="AB116" s="17">
        <f t="shared" si="202"/>
        <v>2008</v>
      </c>
      <c r="AC116" s="17" t="str">
        <f t="shared" si="203"/>
        <v>m</v>
      </c>
      <c r="AD116" s="17">
        <f t="shared" si="204"/>
        <v>56</v>
      </c>
      <c r="AE116" s="170">
        <f t="shared" si="205"/>
        <v>647</v>
      </c>
      <c r="AF116" s="17">
        <f t="shared" si="206"/>
        <v>2011</v>
      </c>
      <c r="AG116" s="17" t="str">
        <f t="shared" si="207"/>
        <v>m</v>
      </c>
      <c r="AH116" s="131"/>
      <c r="AI116" s="131"/>
      <c r="AJ116" s="131"/>
      <c r="AK116" s="131"/>
      <c r="AL116" s="17">
        <f t="shared" si="208"/>
        <v>83</v>
      </c>
      <c r="AM116" s="17">
        <f t="shared" si="209"/>
        <v>27</v>
      </c>
      <c r="AN116" s="17">
        <f t="shared" si="210"/>
        <v>2009</v>
      </c>
      <c r="AO116" s="17" t="str">
        <f t="shared" si="211"/>
        <v>m</v>
      </c>
      <c r="AP116" s="17">
        <f t="shared" si="212"/>
        <v>162</v>
      </c>
      <c r="AQ116" s="172">
        <f t="shared" si="213"/>
        <v>7.4</v>
      </c>
      <c r="AR116" s="17">
        <f t="shared" si="214"/>
        <v>2008</v>
      </c>
      <c r="AS116" s="17" t="str">
        <f t="shared" si="215"/>
        <v>m</v>
      </c>
      <c r="AT116" s="17">
        <f t="shared" si="216"/>
        <v>64</v>
      </c>
      <c r="AU116" s="141">
        <f t="shared" si="217"/>
        <v>2140</v>
      </c>
      <c r="AV116" s="17">
        <f t="shared" si="218"/>
        <v>2010</v>
      </c>
      <c r="AW116" s="17" t="str">
        <f t="shared" si="219"/>
        <v>m</v>
      </c>
      <c r="AX116" s="17">
        <f t="shared" si="220"/>
        <v>83</v>
      </c>
      <c r="AY116" s="170">
        <f t="shared" si="221"/>
        <v>108</v>
      </c>
      <c r="AZ116" s="17">
        <f t="shared" si="222"/>
        <v>2013</v>
      </c>
      <c r="BA116" s="17" t="str">
        <f t="shared" si="223"/>
        <v>m</v>
      </c>
      <c r="BB116" s="17">
        <f t="shared" si="224"/>
        <v>138</v>
      </c>
      <c r="BC116" s="170">
        <f t="shared" si="225"/>
        <v>57</v>
      </c>
      <c r="BD116" s="17">
        <f t="shared" si="226"/>
        <v>2012</v>
      </c>
      <c r="BE116" s="17" t="str">
        <f t="shared" si="227"/>
        <v>m</v>
      </c>
      <c r="BF116" s="131"/>
      <c r="BG116" s="131"/>
      <c r="BH116" s="131"/>
      <c r="BI116" s="131"/>
      <c r="BJ116" s="17">
        <f t="shared" si="228"/>
        <v>94</v>
      </c>
      <c r="BK116" s="172">
        <f t="shared" si="229"/>
        <v>3</v>
      </c>
      <c r="BL116" s="17">
        <f t="shared" si="230"/>
        <v>2013</v>
      </c>
      <c r="BM116" s="17" t="str">
        <f t="shared" si="231"/>
        <v>m</v>
      </c>
      <c r="BN116" s="17">
        <f t="shared" si="232"/>
        <v>33</v>
      </c>
      <c r="BO116" s="172">
        <f t="shared" si="233"/>
        <v>43.11</v>
      </c>
      <c r="BP116" s="17">
        <f t="shared" si="234"/>
        <v>2013</v>
      </c>
      <c r="BQ116" s="17" t="str">
        <f t="shared" si="235"/>
        <v>m</v>
      </c>
      <c r="BR116" s="131"/>
      <c r="BS116" s="131"/>
      <c r="BT116" s="131"/>
      <c r="BU116" s="131"/>
      <c r="BV116" s="138"/>
      <c r="BW116" s="138"/>
      <c r="BX116" s="138"/>
      <c r="BY116" s="138"/>
      <c r="BZ116" s="17">
        <f t="shared" si="236"/>
        <v>133</v>
      </c>
      <c r="CA116" s="170">
        <f t="shared" si="237"/>
        <v>70</v>
      </c>
      <c r="CB116" s="17">
        <f t="shared" si="238"/>
        <v>2013</v>
      </c>
      <c r="CC116" s="17" t="str">
        <f t="shared" si="239"/>
        <v>m</v>
      </c>
      <c r="CD116" s="131"/>
      <c r="CE116" s="131"/>
      <c r="CF116" s="131"/>
      <c r="CG116" s="131"/>
      <c r="CH116" s="17">
        <f t="shared" si="240"/>
        <v>77</v>
      </c>
      <c r="CI116" s="171">
        <f t="shared" si="241"/>
        <v>-0.39</v>
      </c>
      <c r="CJ116" s="17">
        <f t="shared" si="242"/>
        <v>2013</v>
      </c>
      <c r="CK116" s="17" t="str">
        <f t="shared" si="243"/>
        <v>m</v>
      </c>
      <c r="CL116" s="17">
        <f t="shared" si="244"/>
        <v>184</v>
      </c>
      <c r="CM116" s="170">
        <f t="shared" si="245"/>
        <v>45</v>
      </c>
      <c r="CN116" s="17">
        <f t="shared" si="246"/>
        <v>2013</v>
      </c>
      <c r="CO116" s="17" t="str">
        <f t="shared" si="247"/>
        <v>m</v>
      </c>
    </row>
    <row r="117" spans="1:93" ht="16">
      <c r="A117" s="45" t="s">
        <v>239</v>
      </c>
      <c r="B117" s="45" t="s">
        <v>238</v>
      </c>
      <c r="C117" s="117" t="s">
        <v>88</v>
      </c>
      <c r="D117" s="82">
        <f t="shared" si="186"/>
        <v>92.666666666666671</v>
      </c>
      <c r="E117" s="83">
        <f t="shared" si="187"/>
        <v>111</v>
      </c>
      <c r="F117" s="131"/>
      <c r="G117" s="131"/>
      <c r="H117" s="131"/>
      <c r="I117" s="131"/>
      <c r="J117" s="17">
        <f t="shared" si="188"/>
        <v>82</v>
      </c>
      <c r="K117" s="17">
        <f t="shared" si="189"/>
        <v>69</v>
      </c>
      <c r="L117" s="17">
        <f t="shared" si="190"/>
        <v>2007</v>
      </c>
      <c r="M117" s="17" t="str">
        <f t="shared" si="191"/>
        <v>m</v>
      </c>
      <c r="N117" s="17">
        <f t="shared" si="192"/>
        <v>160</v>
      </c>
      <c r="O117" s="17">
        <f t="shared" si="193"/>
        <v>11</v>
      </c>
      <c r="P117" s="17">
        <f t="shared" si="194"/>
        <v>2010</v>
      </c>
      <c r="Q117" s="17" t="str">
        <f t="shared" si="195"/>
        <v>m</v>
      </c>
      <c r="R117" s="131"/>
      <c r="S117" s="131"/>
      <c r="T117" s="131"/>
      <c r="U117" s="131"/>
      <c r="V117" s="17">
        <f t="shared" si="196"/>
        <v>118</v>
      </c>
      <c r="W117" s="17">
        <f t="shared" si="197"/>
        <v>94</v>
      </c>
      <c r="X117" s="17">
        <f t="shared" si="198"/>
        <v>2010</v>
      </c>
      <c r="Y117" s="17" t="str">
        <f t="shared" si="199"/>
        <v>m</v>
      </c>
      <c r="Z117" s="17">
        <f t="shared" si="200"/>
        <v>69</v>
      </c>
      <c r="AA117" s="173">
        <f t="shared" si="201"/>
        <v>0.77100000000000002</v>
      </c>
      <c r="AB117" s="17">
        <f t="shared" si="202"/>
        <v>2008</v>
      </c>
      <c r="AC117" s="17" t="str">
        <f t="shared" si="203"/>
        <v>m</v>
      </c>
      <c r="AD117" s="17">
        <f t="shared" si="204"/>
        <v>100</v>
      </c>
      <c r="AE117" s="170">
        <f t="shared" si="205"/>
        <v>1755</v>
      </c>
      <c r="AF117" s="17">
        <f t="shared" si="206"/>
        <v>2011</v>
      </c>
      <c r="AG117" s="17" t="str">
        <f t="shared" si="207"/>
        <v>m</v>
      </c>
      <c r="AH117" s="131"/>
      <c r="AI117" s="131"/>
      <c r="AJ117" s="131"/>
      <c r="AK117" s="131"/>
      <c r="AL117" s="17">
        <f t="shared" si="208"/>
        <v>52</v>
      </c>
      <c r="AM117" s="17">
        <f t="shared" si="209"/>
        <v>36</v>
      </c>
      <c r="AN117" s="17">
        <f t="shared" si="210"/>
        <v>2010</v>
      </c>
      <c r="AO117" s="17" t="str">
        <f t="shared" si="211"/>
        <v>m</v>
      </c>
      <c r="AP117" s="17">
        <f t="shared" si="212"/>
        <v>168</v>
      </c>
      <c r="AQ117" s="172">
        <f t="shared" si="213"/>
        <v>6.8</v>
      </c>
      <c r="AR117" s="17">
        <f t="shared" si="214"/>
        <v>2009</v>
      </c>
      <c r="AS117" s="17" t="str">
        <f t="shared" si="215"/>
        <v>m</v>
      </c>
      <c r="AT117" s="17">
        <f t="shared" si="216"/>
        <v>78</v>
      </c>
      <c r="AU117" s="141">
        <f t="shared" si="217"/>
        <v>3031</v>
      </c>
      <c r="AV117" s="17">
        <f t="shared" si="218"/>
        <v>2010</v>
      </c>
      <c r="AW117" s="17" t="str">
        <f t="shared" si="219"/>
        <v>m</v>
      </c>
      <c r="AX117" s="17">
        <f t="shared" si="220"/>
        <v>162</v>
      </c>
      <c r="AY117" s="170">
        <f t="shared" si="221"/>
        <v>37</v>
      </c>
      <c r="AZ117" s="17">
        <f t="shared" si="222"/>
        <v>2013</v>
      </c>
      <c r="BA117" s="17" t="str">
        <f t="shared" si="223"/>
        <v>m</v>
      </c>
      <c r="BB117" s="17">
        <f t="shared" si="224"/>
        <v>54</v>
      </c>
      <c r="BC117" s="170">
        <f t="shared" si="225"/>
        <v>47</v>
      </c>
      <c r="BD117" s="17">
        <f t="shared" si="226"/>
        <v>2012</v>
      </c>
      <c r="BE117" s="17" t="str">
        <f t="shared" si="227"/>
        <v>m</v>
      </c>
      <c r="BF117" s="131"/>
      <c r="BG117" s="131"/>
      <c r="BH117" s="131"/>
      <c r="BI117" s="131"/>
      <c r="BJ117" s="17">
        <f t="shared" si="228"/>
        <v>56</v>
      </c>
      <c r="BK117" s="172">
        <f t="shared" si="229"/>
        <v>4.5</v>
      </c>
      <c r="BL117" s="17">
        <f t="shared" si="230"/>
        <v>2013</v>
      </c>
      <c r="BM117" s="17" t="str">
        <f t="shared" si="231"/>
        <v>m</v>
      </c>
      <c r="BN117" s="17">
        <f t="shared" si="232"/>
        <v>111</v>
      </c>
      <c r="BO117" s="172">
        <f t="shared" si="233"/>
        <v>28.04</v>
      </c>
      <c r="BP117" s="17">
        <f t="shared" si="234"/>
        <v>2013</v>
      </c>
      <c r="BQ117" s="17" t="str">
        <f t="shared" si="235"/>
        <v>m</v>
      </c>
      <c r="BR117" s="131"/>
      <c r="BS117" s="131"/>
      <c r="BT117" s="131"/>
      <c r="BU117" s="131"/>
      <c r="BV117" s="138"/>
      <c r="BW117" s="138"/>
      <c r="BX117" s="138"/>
      <c r="BY117" s="138"/>
      <c r="BZ117" s="17">
        <f t="shared" si="236"/>
        <v>127</v>
      </c>
      <c r="CA117" s="170">
        <f t="shared" si="237"/>
        <v>76</v>
      </c>
      <c r="CB117" s="17">
        <f t="shared" si="238"/>
        <v>2013</v>
      </c>
      <c r="CC117" s="17" t="str">
        <f t="shared" si="239"/>
        <v>m</v>
      </c>
      <c r="CD117" s="131"/>
      <c r="CE117" s="131"/>
      <c r="CF117" s="131"/>
      <c r="CG117" s="131"/>
      <c r="CH117" s="17">
        <f t="shared" si="240"/>
        <v>100</v>
      </c>
      <c r="CI117" s="171">
        <f t="shared" si="241"/>
        <v>-0.18</v>
      </c>
      <c r="CJ117" s="17">
        <f t="shared" si="242"/>
        <v>2013</v>
      </c>
      <c r="CK117" s="17" t="str">
        <f t="shared" si="243"/>
        <v>m</v>
      </c>
      <c r="CL117" s="17">
        <f t="shared" si="244"/>
        <v>22</v>
      </c>
      <c r="CM117" s="170">
        <f t="shared" si="245"/>
        <v>21</v>
      </c>
      <c r="CN117" s="17">
        <f t="shared" si="246"/>
        <v>2013</v>
      </c>
      <c r="CO117" s="17" t="str">
        <f t="shared" si="247"/>
        <v>m</v>
      </c>
    </row>
    <row r="118" spans="1:93" ht="16">
      <c r="A118" s="45" t="s">
        <v>303</v>
      </c>
      <c r="B118" s="45" t="s">
        <v>302</v>
      </c>
      <c r="C118" s="117" t="s">
        <v>147</v>
      </c>
      <c r="D118" s="82">
        <f t="shared" si="186"/>
        <v>92.8</v>
      </c>
      <c r="E118" s="83">
        <f t="shared" si="187"/>
        <v>112</v>
      </c>
      <c r="F118" s="131"/>
      <c r="G118" s="131"/>
      <c r="H118" s="131"/>
      <c r="I118" s="131"/>
      <c r="J118" s="17">
        <f t="shared" si="188"/>
        <v>138</v>
      </c>
      <c r="K118" s="17">
        <f t="shared" si="189"/>
        <v>75</v>
      </c>
      <c r="L118" s="17">
        <f t="shared" si="190"/>
        <v>2007</v>
      </c>
      <c r="M118" s="17" t="str">
        <f t="shared" si="191"/>
        <v>m</v>
      </c>
      <c r="N118" s="17">
        <f t="shared" si="192"/>
        <v>67</v>
      </c>
      <c r="O118" s="17">
        <f t="shared" si="193"/>
        <v>7</v>
      </c>
      <c r="P118" s="17">
        <f t="shared" si="194"/>
        <v>2010</v>
      </c>
      <c r="Q118" s="17" t="str">
        <f t="shared" si="195"/>
        <v>m</v>
      </c>
      <c r="R118" s="131"/>
      <c r="S118" s="131"/>
      <c r="T118" s="131"/>
      <c r="U118" s="131"/>
      <c r="V118" s="17">
        <f t="shared" si="196"/>
        <v>82</v>
      </c>
      <c r="W118" s="17">
        <f t="shared" si="197"/>
        <v>85</v>
      </c>
      <c r="X118" s="17">
        <f t="shared" si="198"/>
        <v>2010</v>
      </c>
      <c r="Y118" s="17" t="str">
        <f t="shared" si="199"/>
        <v>m</v>
      </c>
      <c r="Z118" s="17">
        <f t="shared" si="200"/>
        <v>121</v>
      </c>
      <c r="AA118" s="173">
        <f t="shared" si="201"/>
        <v>0.84599999999999997</v>
      </c>
      <c r="AB118" s="17">
        <f t="shared" si="202"/>
        <v>2008</v>
      </c>
      <c r="AC118" s="17" t="str">
        <f t="shared" si="203"/>
        <v>m</v>
      </c>
      <c r="AD118" s="17">
        <f t="shared" si="204"/>
        <v>76</v>
      </c>
      <c r="AE118" s="170">
        <f t="shared" si="205"/>
        <v>1123</v>
      </c>
      <c r="AF118" s="17">
        <f t="shared" si="206"/>
        <v>2011</v>
      </c>
      <c r="AG118" s="17" t="str">
        <f t="shared" si="207"/>
        <v>m</v>
      </c>
      <c r="AH118" s="131"/>
      <c r="AI118" s="131"/>
      <c r="AJ118" s="131"/>
      <c r="AK118" s="131"/>
      <c r="AL118" s="17">
        <f t="shared" si="208"/>
        <v>55</v>
      </c>
      <c r="AM118" s="17">
        <f t="shared" si="209"/>
        <v>34</v>
      </c>
      <c r="AN118" s="17">
        <f t="shared" si="210"/>
        <v>2011</v>
      </c>
      <c r="AO118" s="17" t="str">
        <f t="shared" si="211"/>
        <v>m</v>
      </c>
      <c r="AP118" s="17">
        <f t="shared" si="212"/>
        <v>14</v>
      </c>
      <c r="AQ118" s="172">
        <f t="shared" si="213"/>
        <v>11.3</v>
      </c>
      <c r="AR118" s="17">
        <f t="shared" si="214"/>
        <v>2008</v>
      </c>
      <c r="AS118" s="17" t="str">
        <f t="shared" si="215"/>
        <v>m</v>
      </c>
      <c r="AT118" s="17">
        <f t="shared" si="216"/>
        <v>111</v>
      </c>
      <c r="AU118" s="141">
        <f t="shared" si="217"/>
        <v>6223</v>
      </c>
      <c r="AV118" s="17">
        <f t="shared" si="218"/>
        <v>2010</v>
      </c>
      <c r="AW118" s="17" t="str">
        <f t="shared" si="219"/>
        <v>m</v>
      </c>
      <c r="AX118" s="17">
        <f t="shared" si="220"/>
        <v>152</v>
      </c>
      <c r="AY118" s="170">
        <f t="shared" si="221"/>
        <v>43</v>
      </c>
      <c r="AZ118" s="17">
        <f t="shared" si="222"/>
        <v>2013</v>
      </c>
      <c r="BA118" s="17" t="str">
        <f t="shared" si="223"/>
        <v>m</v>
      </c>
      <c r="BB118" s="17">
        <f t="shared" si="224"/>
        <v>170</v>
      </c>
      <c r="BC118" s="170">
        <f t="shared" si="225"/>
        <v>62</v>
      </c>
      <c r="BD118" s="17">
        <f t="shared" si="226"/>
        <v>2012</v>
      </c>
      <c r="BE118" s="17" t="str">
        <f t="shared" si="227"/>
        <v>m</v>
      </c>
      <c r="BF118" s="131"/>
      <c r="BG118" s="131"/>
      <c r="BH118" s="131"/>
      <c r="BI118" s="131"/>
      <c r="BJ118" s="17">
        <f t="shared" si="228"/>
        <v>77</v>
      </c>
      <c r="BK118" s="172">
        <f t="shared" si="229"/>
        <v>3.5</v>
      </c>
      <c r="BL118" s="17">
        <f t="shared" si="230"/>
        <v>2013</v>
      </c>
      <c r="BM118" s="17" t="str">
        <f t="shared" si="231"/>
        <v>m</v>
      </c>
      <c r="BN118" s="17">
        <f t="shared" si="232"/>
        <v>51</v>
      </c>
      <c r="BO118" s="172">
        <f t="shared" si="233"/>
        <v>37.479999999999997</v>
      </c>
      <c r="BP118" s="17">
        <f t="shared" si="234"/>
        <v>2013</v>
      </c>
      <c r="BQ118" s="17" t="str">
        <f t="shared" si="235"/>
        <v>m</v>
      </c>
      <c r="BR118" s="131"/>
      <c r="BS118" s="131"/>
      <c r="BT118" s="131"/>
      <c r="BU118" s="131"/>
      <c r="BV118" s="138"/>
      <c r="BW118" s="138"/>
      <c r="BX118" s="138"/>
      <c r="BY118" s="138"/>
      <c r="BZ118" s="17">
        <f t="shared" si="236"/>
        <v>150</v>
      </c>
      <c r="CA118" s="170">
        <f t="shared" si="237"/>
        <v>53</v>
      </c>
      <c r="CB118" s="17">
        <f t="shared" si="238"/>
        <v>2013</v>
      </c>
      <c r="CC118" s="17" t="str">
        <f t="shared" si="239"/>
        <v>m</v>
      </c>
      <c r="CD118" s="131"/>
      <c r="CE118" s="131"/>
      <c r="CF118" s="131"/>
      <c r="CG118" s="131"/>
      <c r="CH118" s="17">
        <f t="shared" si="240"/>
        <v>86</v>
      </c>
      <c r="CI118" s="171">
        <f t="shared" si="241"/>
        <v>-0.32</v>
      </c>
      <c r="CJ118" s="17">
        <f t="shared" si="242"/>
        <v>2013</v>
      </c>
      <c r="CK118" s="17" t="str">
        <f t="shared" si="243"/>
        <v>m</v>
      </c>
      <c r="CL118" s="17">
        <f t="shared" si="244"/>
        <v>163</v>
      </c>
      <c r="CM118" s="170">
        <f t="shared" si="245"/>
        <v>41</v>
      </c>
      <c r="CN118" s="17">
        <f t="shared" si="246"/>
        <v>2013</v>
      </c>
      <c r="CO118" s="17" t="str">
        <f t="shared" si="247"/>
        <v>m</v>
      </c>
    </row>
    <row r="119" spans="1:93" ht="16">
      <c r="A119" s="45" t="s">
        <v>409</v>
      </c>
      <c r="B119" s="45" t="s">
        <v>408</v>
      </c>
      <c r="C119" s="117" t="s">
        <v>68</v>
      </c>
      <c r="D119" s="82">
        <f t="shared" si="186"/>
        <v>93.4</v>
      </c>
      <c r="E119" s="83">
        <f t="shared" si="187"/>
        <v>113</v>
      </c>
      <c r="F119" s="131"/>
      <c r="G119" s="131"/>
      <c r="H119" s="131"/>
      <c r="I119" s="131"/>
      <c r="J119" s="17">
        <f t="shared" si="188"/>
        <v>60</v>
      </c>
      <c r="K119" s="17">
        <f t="shared" si="189"/>
        <v>64</v>
      </c>
      <c r="L119" s="17">
        <f t="shared" si="190"/>
        <v>2007</v>
      </c>
      <c r="M119" s="17" t="str">
        <f t="shared" si="191"/>
        <v>m</v>
      </c>
      <c r="N119" s="17">
        <f t="shared" si="192"/>
        <v>130</v>
      </c>
      <c r="O119" s="17">
        <f t="shared" si="193"/>
        <v>10</v>
      </c>
      <c r="P119" s="17">
        <f t="shared" si="194"/>
        <v>2010</v>
      </c>
      <c r="Q119" s="17" t="str">
        <f t="shared" si="195"/>
        <v>m</v>
      </c>
      <c r="R119" s="131"/>
      <c r="S119" s="131"/>
      <c r="T119" s="131"/>
      <c r="U119" s="131"/>
      <c r="V119" s="17">
        <f t="shared" si="196"/>
        <v>129</v>
      </c>
      <c r="W119" s="17">
        <f t="shared" si="197"/>
        <v>96</v>
      </c>
      <c r="X119" s="17">
        <f t="shared" si="198"/>
        <v>2010</v>
      </c>
      <c r="Y119" s="17" t="str">
        <f t="shared" si="199"/>
        <v>m</v>
      </c>
      <c r="Z119" s="17">
        <f t="shared" si="200"/>
        <v>163</v>
      </c>
      <c r="AA119" s="173">
        <f t="shared" si="201"/>
        <v>0.89200000000000002</v>
      </c>
      <c r="AB119" s="17">
        <f t="shared" si="202"/>
        <v>2008</v>
      </c>
      <c r="AC119" s="17" t="str">
        <f t="shared" si="203"/>
        <v>m</v>
      </c>
      <c r="AD119" s="17">
        <f t="shared" si="204"/>
        <v>148</v>
      </c>
      <c r="AE119" s="170">
        <f t="shared" si="205"/>
        <v>4892</v>
      </c>
      <c r="AF119" s="17">
        <f t="shared" si="206"/>
        <v>2011</v>
      </c>
      <c r="AG119" s="17" t="str">
        <f t="shared" si="207"/>
        <v>m</v>
      </c>
      <c r="AH119" s="131"/>
      <c r="AI119" s="131"/>
      <c r="AJ119" s="131"/>
      <c r="AK119" s="131"/>
      <c r="AL119" s="17">
        <f t="shared" si="208"/>
        <v>161</v>
      </c>
      <c r="AM119" s="17">
        <f t="shared" si="209"/>
        <v>5</v>
      </c>
      <c r="AN119" s="17">
        <f t="shared" si="210"/>
        <v>2011</v>
      </c>
      <c r="AO119" s="17" t="str">
        <f t="shared" si="211"/>
        <v>m</v>
      </c>
      <c r="AP119" s="17">
        <f t="shared" si="212"/>
        <v>170</v>
      </c>
      <c r="AQ119" s="172">
        <f t="shared" si="213"/>
        <v>6.6</v>
      </c>
      <c r="AR119" s="17">
        <f t="shared" si="214"/>
        <v>2008</v>
      </c>
      <c r="AS119" s="17" t="str">
        <f t="shared" si="215"/>
        <v>m</v>
      </c>
      <c r="AT119" s="17">
        <f t="shared" si="216"/>
        <v>127</v>
      </c>
      <c r="AU119" s="141">
        <f t="shared" si="217"/>
        <v>9167</v>
      </c>
      <c r="AV119" s="17">
        <f t="shared" si="218"/>
        <v>2010</v>
      </c>
      <c r="AW119" s="17" t="str">
        <f t="shared" si="219"/>
        <v>m</v>
      </c>
      <c r="AX119" s="17">
        <f t="shared" si="220"/>
        <v>145</v>
      </c>
      <c r="AY119" s="170">
        <f t="shared" si="221"/>
        <v>50</v>
      </c>
      <c r="AZ119" s="17">
        <f t="shared" si="222"/>
        <v>2013</v>
      </c>
      <c r="BA119" s="17" t="str">
        <f t="shared" si="223"/>
        <v>m</v>
      </c>
      <c r="BB119" s="17">
        <f t="shared" si="224"/>
        <v>4</v>
      </c>
      <c r="BC119" s="170">
        <f t="shared" si="225"/>
        <v>33</v>
      </c>
      <c r="BD119" s="17">
        <f t="shared" si="226"/>
        <v>2012</v>
      </c>
      <c r="BE119" s="17" t="str">
        <f t="shared" si="227"/>
        <v>m</v>
      </c>
      <c r="BF119" s="131"/>
      <c r="BG119" s="131"/>
      <c r="BH119" s="131"/>
      <c r="BI119" s="131"/>
      <c r="BJ119" s="17">
        <f t="shared" si="228"/>
        <v>31</v>
      </c>
      <c r="BK119" s="172">
        <f t="shared" si="229"/>
        <v>5.5</v>
      </c>
      <c r="BL119" s="17">
        <f t="shared" si="230"/>
        <v>2013</v>
      </c>
      <c r="BM119" s="17" t="str">
        <f t="shared" si="231"/>
        <v>m</v>
      </c>
      <c r="BN119" s="17">
        <f t="shared" si="232"/>
        <v>20</v>
      </c>
      <c r="BO119" s="172">
        <f t="shared" si="233"/>
        <v>55.08</v>
      </c>
      <c r="BP119" s="17">
        <f t="shared" si="234"/>
        <v>2013</v>
      </c>
      <c r="BQ119" s="17" t="str">
        <f t="shared" si="235"/>
        <v>m</v>
      </c>
      <c r="BR119" s="131"/>
      <c r="BS119" s="131"/>
      <c r="BT119" s="131"/>
      <c r="BU119" s="131"/>
      <c r="BV119" s="138"/>
      <c r="BW119" s="138"/>
      <c r="BX119" s="138"/>
      <c r="BY119" s="138"/>
      <c r="BZ119" s="17">
        <f t="shared" si="236"/>
        <v>109</v>
      </c>
      <c r="CA119" s="170">
        <f t="shared" si="237"/>
        <v>94</v>
      </c>
      <c r="CB119" s="17">
        <f t="shared" si="238"/>
        <v>2013</v>
      </c>
      <c r="CC119" s="17" t="str">
        <f t="shared" si="239"/>
        <v>m</v>
      </c>
      <c r="CD119" s="131"/>
      <c r="CE119" s="131"/>
      <c r="CF119" s="131"/>
      <c r="CG119" s="131"/>
      <c r="CH119" s="17">
        <f t="shared" si="240"/>
        <v>57</v>
      </c>
      <c r="CI119" s="171">
        <f t="shared" si="241"/>
        <v>-0.65</v>
      </c>
      <c r="CJ119" s="17">
        <f t="shared" si="242"/>
        <v>2013</v>
      </c>
      <c r="CK119" s="17" t="str">
        <f t="shared" si="243"/>
        <v>m</v>
      </c>
      <c r="CL119" s="17">
        <f t="shared" si="244"/>
        <v>110</v>
      </c>
      <c r="CM119" s="170">
        <f t="shared" si="245"/>
        <v>31</v>
      </c>
      <c r="CN119" s="17">
        <f t="shared" si="246"/>
        <v>2013</v>
      </c>
      <c r="CO119" s="17" t="str">
        <f t="shared" si="247"/>
        <v>m</v>
      </c>
    </row>
    <row r="120" spans="1:93" ht="16">
      <c r="A120" s="45" t="s">
        <v>605</v>
      </c>
      <c r="B120" s="45" t="s">
        <v>604</v>
      </c>
      <c r="C120" s="117" t="s">
        <v>86</v>
      </c>
      <c r="D120" s="82">
        <f t="shared" si="186"/>
        <v>93.666666666666671</v>
      </c>
      <c r="E120" s="83">
        <f t="shared" si="187"/>
        <v>114</v>
      </c>
      <c r="F120" s="131"/>
      <c r="G120" s="131"/>
      <c r="H120" s="131"/>
      <c r="I120" s="131"/>
      <c r="J120" s="17">
        <f t="shared" si="188"/>
        <v>74</v>
      </c>
      <c r="K120" s="17">
        <f t="shared" si="189"/>
        <v>68</v>
      </c>
      <c r="L120" s="17">
        <f t="shared" si="190"/>
        <v>2007</v>
      </c>
      <c r="M120" s="17" t="str">
        <f t="shared" si="191"/>
        <v>m</v>
      </c>
      <c r="N120" s="17">
        <f t="shared" si="192"/>
        <v>160</v>
      </c>
      <c r="O120" s="17">
        <f t="shared" si="193"/>
        <v>11</v>
      </c>
      <c r="P120" s="17">
        <f t="shared" si="194"/>
        <v>2010</v>
      </c>
      <c r="Q120" s="17" t="str">
        <f t="shared" si="195"/>
        <v>m</v>
      </c>
      <c r="R120" s="131"/>
      <c r="S120" s="131"/>
      <c r="T120" s="131"/>
      <c r="U120" s="131"/>
      <c r="V120" s="17">
        <f t="shared" si="196"/>
        <v>129</v>
      </c>
      <c r="W120" s="17">
        <f t="shared" si="197"/>
        <v>96</v>
      </c>
      <c r="X120" s="17">
        <f t="shared" si="198"/>
        <v>2010</v>
      </c>
      <c r="Y120" s="17" t="str">
        <f t="shared" si="199"/>
        <v>m</v>
      </c>
      <c r="Z120" s="17">
        <f t="shared" si="200"/>
        <v>112</v>
      </c>
      <c r="AA120" s="173">
        <f t="shared" si="201"/>
        <v>0.83299999999999996</v>
      </c>
      <c r="AB120" s="17">
        <f t="shared" si="202"/>
        <v>2008</v>
      </c>
      <c r="AC120" s="17" t="str">
        <f t="shared" si="203"/>
        <v>m</v>
      </c>
      <c r="AD120" s="17">
        <f t="shared" si="204"/>
        <v>133</v>
      </c>
      <c r="AE120" s="170">
        <f t="shared" si="205"/>
        <v>3662</v>
      </c>
      <c r="AF120" s="17">
        <f t="shared" si="206"/>
        <v>2011</v>
      </c>
      <c r="AG120" s="17" t="str">
        <f t="shared" si="207"/>
        <v>m</v>
      </c>
      <c r="AH120" s="131"/>
      <c r="AI120" s="131"/>
      <c r="AJ120" s="131"/>
      <c r="AK120" s="131"/>
      <c r="AL120" s="17">
        <f t="shared" si="208"/>
        <v>172</v>
      </c>
      <c r="AM120" s="17">
        <f t="shared" si="209"/>
        <v>3</v>
      </c>
      <c r="AN120" s="17">
        <f t="shared" si="210"/>
        <v>2008</v>
      </c>
      <c r="AO120" s="17" t="str">
        <f t="shared" si="211"/>
        <v>m</v>
      </c>
      <c r="AP120" s="17">
        <f t="shared" si="212"/>
        <v>134</v>
      </c>
      <c r="AQ120" s="172">
        <f t="shared" si="213"/>
        <v>8.8000000000000007</v>
      </c>
      <c r="AR120" s="17">
        <f t="shared" si="214"/>
        <v>2009</v>
      </c>
      <c r="AS120" s="17" t="str">
        <f t="shared" si="215"/>
        <v>m</v>
      </c>
      <c r="AT120" s="17">
        <f t="shared" si="216"/>
        <v>79</v>
      </c>
      <c r="AU120" s="141">
        <f t="shared" si="217"/>
        <v>3035</v>
      </c>
      <c r="AV120" s="17">
        <f t="shared" si="218"/>
        <v>2010</v>
      </c>
      <c r="AW120" s="17" t="str">
        <f t="shared" si="219"/>
        <v>m</v>
      </c>
      <c r="AX120" s="17">
        <f t="shared" si="220"/>
        <v>79</v>
      </c>
      <c r="AY120" s="170">
        <f t="shared" si="221"/>
        <v>112</v>
      </c>
      <c r="AZ120" s="17">
        <f t="shared" si="222"/>
        <v>2013</v>
      </c>
      <c r="BA120" s="17" t="str">
        <f t="shared" si="223"/>
        <v>m</v>
      </c>
      <c r="BB120" s="17">
        <f t="shared" si="224"/>
        <v>48</v>
      </c>
      <c r="BC120" s="170">
        <f t="shared" si="225"/>
        <v>46</v>
      </c>
      <c r="BD120" s="17">
        <f t="shared" si="226"/>
        <v>2012</v>
      </c>
      <c r="BE120" s="17" t="str">
        <f t="shared" si="227"/>
        <v>m</v>
      </c>
      <c r="BF120" s="131"/>
      <c r="BG120" s="131"/>
      <c r="BH120" s="131"/>
      <c r="BI120" s="131"/>
      <c r="BJ120" s="17">
        <f t="shared" si="228"/>
        <v>77</v>
      </c>
      <c r="BK120" s="172">
        <f t="shared" si="229"/>
        <v>3.5</v>
      </c>
      <c r="BL120" s="17">
        <f t="shared" si="230"/>
        <v>2013</v>
      </c>
      <c r="BM120" s="17" t="str">
        <f t="shared" si="231"/>
        <v>m</v>
      </c>
      <c r="BN120" s="17">
        <f t="shared" si="232"/>
        <v>54</v>
      </c>
      <c r="BO120" s="172">
        <f t="shared" si="233"/>
        <v>36.79</v>
      </c>
      <c r="BP120" s="17">
        <f t="shared" si="234"/>
        <v>2013</v>
      </c>
      <c r="BQ120" s="17" t="str">
        <f t="shared" si="235"/>
        <v>m</v>
      </c>
      <c r="BR120" s="131"/>
      <c r="BS120" s="131"/>
      <c r="BT120" s="131"/>
      <c r="BU120" s="131"/>
      <c r="BV120" s="138"/>
      <c r="BW120" s="138"/>
      <c r="BX120" s="138"/>
      <c r="BY120" s="138"/>
      <c r="BZ120" s="17">
        <f t="shared" si="236"/>
        <v>165</v>
      </c>
      <c r="CA120" s="170">
        <f t="shared" si="237"/>
        <v>38</v>
      </c>
      <c r="CB120" s="17">
        <f t="shared" si="238"/>
        <v>2013</v>
      </c>
      <c r="CC120" s="17" t="str">
        <f t="shared" si="239"/>
        <v>m</v>
      </c>
      <c r="CD120" s="131"/>
      <c r="CE120" s="131"/>
      <c r="CF120" s="131"/>
      <c r="CG120" s="131"/>
      <c r="CH120" s="17">
        <f t="shared" si="240"/>
        <v>67</v>
      </c>
      <c r="CI120" s="171">
        <f t="shared" si="241"/>
        <v>-0.56999999999999995</v>
      </c>
      <c r="CJ120" s="17">
        <f t="shared" si="242"/>
        <v>2013</v>
      </c>
      <c r="CK120" s="17" t="str">
        <f t="shared" si="243"/>
        <v>m</v>
      </c>
      <c r="CL120" s="17">
        <f t="shared" si="244"/>
        <v>34</v>
      </c>
      <c r="CM120" s="170">
        <f t="shared" si="245"/>
        <v>24</v>
      </c>
      <c r="CN120" s="17">
        <f t="shared" si="246"/>
        <v>2013</v>
      </c>
      <c r="CO120" s="17" t="str">
        <f t="shared" si="247"/>
        <v>m</v>
      </c>
    </row>
    <row r="121" spans="1:93" ht="16">
      <c r="A121" s="45" t="s">
        <v>507</v>
      </c>
      <c r="B121" s="45" t="s">
        <v>506</v>
      </c>
      <c r="C121" s="117" t="s">
        <v>159</v>
      </c>
      <c r="D121" s="82">
        <f t="shared" si="186"/>
        <v>93.933333333333337</v>
      </c>
      <c r="E121" s="83">
        <f t="shared" si="187"/>
        <v>115</v>
      </c>
      <c r="F121" s="131"/>
      <c r="G121" s="131"/>
      <c r="H121" s="131"/>
      <c r="I121" s="131"/>
      <c r="J121" s="17">
        <f t="shared" si="188"/>
        <v>147</v>
      </c>
      <c r="K121" s="17">
        <f t="shared" si="189"/>
        <v>76</v>
      </c>
      <c r="L121" s="17">
        <f t="shared" si="190"/>
        <v>2007</v>
      </c>
      <c r="M121" s="17" t="str">
        <f t="shared" si="191"/>
        <v>m</v>
      </c>
      <c r="N121" s="17">
        <f t="shared" si="192"/>
        <v>107</v>
      </c>
      <c r="O121" s="17">
        <f t="shared" si="193"/>
        <v>9</v>
      </c>
      <c r="P121" s="17">
        <f t="shared" si="194"/>
        <v>2010</v>
      </c>
      <c r="Q121" s="17" t="str">
        <f t="shared" si="195"/>
        <v>m</v>
      </c>
      <c r="R121" s="131"/>
      <c r="S121" s="131"/>
      <c r="T121" s="131"/>
      <c r="U121" s="131"/>
      <c r="V121" s="17">
        <f t="shared" si="196"/>
        <v>66</v>
      </c>
      <c r="W121" s="17">
        <f t="shared" si="197"/>
        <v>78</v>
      </c>
      <c r="X121" s="17">
        <f t="shared" si="198"/>
        <v>2010</v>
      </c>
      <c r="Y121" s="17" t="str">
        <f t="shared" si="199"/>
        <v>m</v>
      </c>
      <c r="Z121" s="17">
        <f t="shared" si="200"/>
        <v>58</v>
      </c>
      <c r="AA121" s="173">
        <f t="shared" si="201"/>
        <v>0.75800000000000001</v>
      </c>
      <c r="AB121" s="17">
        <f t="shared" si="202"/>
        <v>2008</v>
      </c>
      <c r="AC121" s="17" t="str">
        <f t="shared" si="203"/>
        <v>m</v>
      </c>
      <c r="AD121" s="17">
        <f t="shared" si="204"/>
        <v>83</v>
      </c>
      <c r="AE121" s="170">
        <f t="shared" si="205"/>
        <v>1248</v>
      </c>
      <c r="AF121" s="17">
        <f t="shared" si="206"/>
        <v>2011</v>
      </c>
      <c r="AG121" s="17" t="str">
        <f t="shared" si="207"/>
        <v>m</v>
      </c>
      <c r="AH121" s="131"/>
      <c r="AI121" s="131"/>
      <c r="AJ121" s="131"/>
      <c r="AK121" s="131"/>
      <c r="AL121" s="17">
        <f t="shared" si="208"/>
        <v>79</v>
      </c>
      <c r="AM121" s="17">
        <f t="shared" si="209"/>
        <v>28</v>
      </c>
      <c r="AN121" s="17">
        <f t="shared" si="210"/>
        <v>2011</v>
      </c>
      <c r="AO121" s="17" t="str">
        <f t="shared" si="211"/>
        <v>m</v>
      </c>
      <c r="AP121" s="17">
        <f t="shared" si="212"/>
        <v>99</v>
      </c>
      <c r="AQ121" s="172">
        <f t="shared" si="213"/>
        <v>10.199999999999999</v>
      </c>
      <c r="AR121" s="17">
        <f t="shared" si="214"/>
        <v>2008</v>
      </c>
      <c r="AS121" s="17" t="str">
        <f t="shared" si="215"/>
        <v>i</v>
      </c>
      <c r="AT121" s="17">
        <f t="shared" si="216"/>
        <v>106</v>
      </c>
      <c r="AU121" s="141">
        <f t="shared" si="217"/>
        <v>5411</v>
      </c>
      <c r="AV121" s="17">
        <f t="shared" si="218"/>
        <v>2010</v>
      </c>
      <c r="AW121" s="17" t="str">
        <f t="shared" si="219"/>
        <v>m</v>
      </c>
      <c r="AX121" s="17">
        <f t="shared" si="220"/>
        <v>153</v>
      </c>
      <c r="AY121" s="170">
        <f t="shared" si="221"/>
        <v>42</v>
      </c>
      <c r="AZ121" s="17">
        <f t="shared" si="222"/>
        <v>2013</v>
      </c>
      <c r="BA121" s="17" t="str">
        <f t="shared" si="223"/>
        <v>m</v>
      </c>
      <c r="BB121" s="17">
        <f t="shared" si="224"/>
        <v>81</v>
      </c>
      <c r="BC121" s="170">
        <f t="shared" si="225"/>
        <v>50</v>
      </c>
      <c r="BD121" s="17">
        <f t="shared" si="226"/>
        <v>2012</v>
      </c>
      <c r="BE121" s="17" t="str">
        <f t="shared" si="227"/>
        <v>m</v>
      </c>
      <c r="BF121" s="131"/>
      <c r="BG121" s="131"/>
      <c r="BH121" s="131"/>
      <c r="BI121" s="131"/>
      <c r="BJ121" s="17">
        <f t="shared" si="228"/>
        <v>106</v>
      </c>
      <c r="BK121" s="172">
        <f t="shared" si="229"/>
        <v>2.5</v>
      </c>
      <c r="BL121" s="17">
        <f t="shared" si="230"/>
        <v>2013</v>
      </c>
      <c r="BM121" s="17" t="str">
        <f t="shared" si="231"/>
        <v>m</v>
      </c>
      <c r="BN121" s="17">
        <f t="shared" si="232"/>
        <v>81</v>
      </c>
      <c r="BO121" s="172">
        <f t="shared" si="233"/>
        <v>31.87</v>
      </c>
      <c r="BP121" s="17">
        <f t="shared" si="234"/>
        <v>2013</v>
      </c>
      <c r="BQ121" s="17" t="str">
        <f t="shared" si="235"/>
        <v>m</v>
      </c>
      <c r="BR121" s="131"/>
      <c r="BS121" s="131"/>
      <c r="BT121" s="131"/>
      <c r="BU121" s="131"/>
      <c r="BV121" s="138"/>
      <c r="BW121" s="138"/>
      <c r="BX121" s="138"/>
      <c r="BY121" s="138"/>
      <c r="BZ121" s="17">
        <f t="shared" si="236"/>
        <v>126</v>
      </c>
      <c r="CA121" s="170">
        <f t="shared" si="237"/>
        <v>77</v>
      </c>
      <c r="CB121" s="17">
        <f t="shared" si="238"/>
        <v>2013</v>
      </c>
      <c r="CC121" s="17" t="str">
        <f t="shared" si="239"/>
        <v>m</v>
      </c>
      <c r="CD121" s="131"/>
      <c r="CE121" s="131"/>
      <c r="CF121" s="131"/>
      <c r="CG121" s="131"/>
      <c r="CH121" s="17">
        <f t="shared" si="240"/>
        <v>94</v>
      </c>
      <c r="CI121" s="171">
        <f t="shared" si="241"/>
        <v>-0.24</v>
      </c>
      <c r="CJ121" s="17">
        <f t="shared" si="242"/>
        <v>2013</v>
      </c>
      <c r="CK121" s="17" t="str">
        <f t="shared" si="243"/>
        <v>m</v>
      </c>
      <c r="CL121" s="17">
        <f t="shared" si="244"/>
        <v>81</v>
      </c>
      <c r="CM121" s="170">
        <f t="shared" si="245"/>
        <v>29</v>
      </c>
      <c r="CN121" s="17">
        <f t="shared" si="246"/>
        <v>2013</v>
      </c>
      <c r="CO121" s="17" t="str">
        <f t="shared" si="247"/>
        <v>m</v>
      </c>
    </row>
    <row r="122" spans="1:93" ht="16">
      <c r="A122" s="45" t="s">
        <v>403</v>
      </c>
      <c r="B122" s="45" t="s">
        <v>402</v>
      </c>
      <c r="C122" s="117" t="s">
        <v>115</v>
      </c>
      <c r="D122" s="82">
        <f t="shared" si="186"/>
        <v>95.8</v>
      </c>
      <c r="E122" s="83">
        <f t="shared" si="187"/>
        <v>116</v>
      </c>
      <c r="F122" s="131"/>
      <c r="G122" s="131"/>
      <c r="H122" s="131"/>
      <c r="I122" s="131"/>
      <c r="J122" s="17">
        <f t="shared" si="188"/>
        <v>104</v>
      </c>
      <c r="K122" s="17">
        <f t="shared" si="189"/>
        <v>72</v>
      </c>
      <c r="L122" s="17">
        <f t="shared" si="190"/>
        <v>2007</v>
      </c>
      <c r="M122" s="17" t="str">
        <f t="shared" si="191"/>
        <v>m</v>
      </c>
      <c r="N122" s="17">
        <f t="shared" si="192"/>
        <v>130</v>
      </c>
      <c r="O122" s="17">
        <f t="shared" si="193"/>
        <v>10</v>
      </c>
      <c r="P122" s="17">
        <f t="shared" si="194"/>
        <v>2010</v>
      </c>
      <c r="Q122" s="17" t="str">
        <f t="shared" si="195"/>
        <v>m</v>
      </c>
      <c r="R122" s="131"/>
      <c r="S122" s="131"/>
      <c r="T122" s="131"/>
      <c r="U122" s="131"/>
      <c r="V122" s="17">
        <f t="shared" si="196"/>
        <v>90</v>
      </c>
      <c r="W122" s="17">
        <f t="shared" si="197"/>
        <v>87</v>
      </c>
      <c r="X122" s="17">
        <f t="shared" si="198"/>
        <v>2010</v>
      </c>
      <c r="Y122" s="17" t="str">
        <f t="shared" si="199"/>
        <v>m</v>
      </c>
      <c r="Z122" s="17">
        <f t="shared" si="200"/>
        <v>73</v>
      </c>
      <c r="AA122" s="173">
        <f t="shared" si="201"/>
        <v>0.78100000000000003</v>
      </c>
      <c r="AB122" s="17">
        <f t="shared" si="202"/>
        <v>2008</v>
      </c>
      <c r="AC122" s="17" t="str">
        <f t="shared" si="203"/>
        <v>m</v>
      </c>
      <c r="AD122" s="17">
        <f t="shared" si="204"/>
        <v>90</v>
      </c>
      <c r="AE122" s="170">
        <f t="shared" si="205"/>
        <v>1549</v>
      </c>
      <c r="AF122" s="17">
        <f t="shared" si="206"/>
        <v>2011</v>
      </c>
      <c r="AG122" s="17" t="str">
        <f t="shared" si="207"/>
        <v>m</v>
      </c>
      <c r="AH122" s="131"/>
      <c r="AI122" s="131"/>
      <c r="AJ122" s="131"/>
      <c r="AK122" s="131"/>
      <c r="AL122" s="17">
        <f t="shared" si="208"/>
        <v>112</v>
      </c>
      <c r="AM122" s="17">
        <f t="shared" si="209"/>
        <v>18</v>
      </c>
      <c r="AN122" s="17">
        <f t="shared" si="210"/>
        <v>2010</v>
      </c>
      <c r="AO122" s="17" t="str">
        <f t="shared" si="211"/>
        <v>m</v>
      </c>
      <c r="AP122" s="17">
        <f t="shared" si="212"/>
        <v>16</v>
      </c>
      <c r="AQ122" s="172">
        <f t="shared" si="213"/>
        <v>10.6</v>
      </c>
      <c r="AR122" s="17">
        <f t="shared" si="214"/>
        <v>2008</v>
      </c>
      <c r="AS122" s="17" t="str">
        <f t="shared" si="215"/>
        <v>m</v>
      </c>
      <c r="AT122" s="17">
        <f t="shared" si="216"/>
        <v>101</v>
      </c>
      <c r="AU122" s="141">
        <f t="shared" si="217"/>
        <v>4899</v>
      </c>
      <c r="AV122" s="17">
        <f t="shared" si="218"/>
        <v>2010</v>
      </c>
      <c r="AW122" s="17" t="str">
        <f t="shared" si="219"/>
        <v>m</v>
      </c>
      <c r="AX122" s="17">
        <f t="shared" si="220"/>
        <v>99</v>
      </c>
      <c r="AY122" s="170">
        <f t="shared" si="221"/>
        <v>94</v>
      </c>
      <c r="AZ122" s="17">
        <f t="shared" si="222"/>
        <v>2013</v>
      </c>
      <c r="BA122" s="17" t="str">
        <f t="shared" si="223"/>
        <v>m</v>
      </c>
      <c r="BB122" s="17">
        <f t="shared" si="224"/>
        <v>111</v>
      </c>
      <c r="BC122" s="170">
        <f t="shared" si="225"/>
        <v>54</v>
      </c>
      <c r="BD122" s="17">
        <f t="shared" si="226"/>
        <v>2012</v>
      </c>
      <c r="BE122" s="17" t="str">
        <f t="shared" si="227"/>
        <v>m</v>
      </c>
      <c r="BF122" s="131"/>
      <c r="BG122" s="131"/>
      <c r="BH122" s="131"/>
      <c r="BI122" s="131"/>
      <c r="BJ122" s="17">
        <f t="shared" si="228"/>
        <v>106</v>
      </c>
      <c r="BK122" s="172">
        <f t="shared" si="229"/>
        <v>2.5</v>
      </c>
      <c r="BL122" s="17">
        <f t="shared" si="230"/>
        <v>2013</v>
      </c>
      <c r="BM122" s="17" t="str">
        <f t="shared" si="231"/>
        <v>m</v>
      </c>
      <c r="BN122" s="17">
        <f t="shared" si="232"/>
        <v>186</v>
      </c>
      <c r="BO122" s="172">
        <f t="shared" si="233"/>
        <v>9.8800000000000008</v>
      </c>
      <c r="BP122" s="17">
        <f t="shared" si="234"/>
        <v>2013</v>
      </c>
      <c r="BQ122" s="17" t="str">
        <f t="shared" si="235"/>
        <v>m</v>
      </c>
      <c r="BR122" s="131"/>
      <c r="BS122" s="131"/>
      <c r="BT122" s="131"/>
      <c r="BU122" s="131"/>
      <c r="BV122" s="138"/>
      <c r="BW122" s="138"/>
      <c r="BX122" s="138"/>
      <c r="BY122" s="138"/>
      <c r="BZ122" s="17">
        <f t="shared" si="236"/>
        <v>98</v>
      </c>
      <c r="CA122" s="170">
        <f t="shared" si="237"/>
        <v>105</v>
      </c>
      <c r="CB122" s="17">
        <f t="shared" si="238"/>
        <v>2013</v>
      </c>
      <c r="CC122" s="17" t="str">
        <f t="shared" si="239"/>
        <v>m</v>
      </c>
      <c r="CD122" s="131"/>
      <c r="CE122" s="131"/>
      <c r="CF122" s="131"/>
      <c r="CG122" s="131"/>
      <c r="CH122" s="17">
        <f t="shared" si="240"/>
        <v>113</v>
      </c>
      <c r="CI122" s="171">
        <f t="shared" si="241"/>
        <v>0</v>
      </c>
      <c r="CJ122" s="17">
        <f t="shared" si="242"/>
        <v>2013</v>
      </c>
      <c r="CK122" s="17" t="str">
        <f t="shared" si="243"/>
        <v>m</v>
      </c>
      <c r="CL122" s="17">
        <f t="shared" si="244"/>
        <v>81</v>
      </c>
      <c r="CM122" s="170">
        <f t="shared" si="245"/>
        <v>29</v>
      </c>
      <c r="CN122" s="17">
        <f t="shared" si="246"/>
        <v>2013</v>
      </c>
      <c r="CO122" s="17" t="str">
        <f t="shared" si="247"/>
        <v>i</v>
      </c>
    </row>
    <row r="123" spans="1:93" ht="16">
      <c r="A123" s="45" t="s">
        <v>361</v>
      </c>
      <c r="B123" s="45" t="s">
        <v>360</v>
      </c>
      <c r="C123" s="117" t="s">
        <v>114</v>
      </c>
      <c r="D123" s="82">
        <f t="shared" si="186"/>
        <v>97.333333333333329</v>
      </c>
      <c r="E123" s="83">
        <f t="shared" si="187"/>
        <v>117</v>
      </c>
      <c r="F123" s="131"/>
      <c r="G123" s="131"/>
      <c r="H123" s="131"/>
      <c r="I123" s="131"/>
      <c r="J123" s="17">
        <f t="shared" si="188"/>
        <v>104</v>
      </c>
      <c r="K123" s="17">
        <f t="shared" si="189"/>
        <v>72</v>
      </c>
      <c r="L123" s="17">
        <f t="shared" si="190"/>
        <v>2007</v>
      </c>
      <c r="M123" s="17" t="str">
        <f t="shared" si="191"/>
        <v>m</v>
      </c>
      <c r="N123" s="17">
        <f t="shared" si="192"/>
        <v>178</v>
      </c>
      <c r="O123" s="17">
        <f t="shared" si="193"/>
        <v>12</v>
      </c>
      <c r="P123" s="17">
        <f t="shared" si="194"/>
        <v>2010</v>
      </c>
      <c r="Q123" s="17" t="str">
        <f t="shared" si="195"/>
        <v>m</v>
      </c>
      <c r="R123" s="131"/>
      <c r="S123" s="131"/>
      <c r="T123" s="131"/>
      <c r="U123" s="131"/>
      <c r="V123" s="17">
        <f t="shared" si="196"/>
        <v>137</v>
      </c>
      <c r="W123" s="17">
        <f t="shared" si="197"/>
        <v>97</v>
      </c>
      <c r="X123" s="17">
        <f t="shared" si="198"/>
        <v>2010</v>
      </c>
      <c r="Y123" s="17" t="str">
        <f t="shared" si="199"/>
        <v>m</v>
      </c>
      <c r="Z123" s="17">
        <f t="shared" si="200"/>
        <v>150</v>
      </c>
      <c r="AA123" s="173">
        <f t="shared" si="201"/>
        <v>0.879</v>
      </c>
      <c r="AB123" s="17">
        <f t="shared" si="202"/>
        <v>2008</v>
      </c>
      <c r="AC123" s="17" t="str">
        <f t="shared" si="203"/>
        <v>m</v>
      </c>
      <c r="AD123" s="17">
        <f t="shared" si="204"/>
        <v>103</v>
      </c>
      <c r="AE123" s="170">
        <f t="shared" si="205"/>
        <v>1918</v>
      </c>
      <c r="AF123" s="17">
        <f t="shared" si="206"/>
        <v>2011</v>
      </c>
      <c r="AG123" s="17" t="str">
        <f t="shared" si="207"/>
        <v>m</v>
      </c>
      <c r="AH123" s="131"/>
      <c r="AI123" s="131"/>
      <c r="AJ123" s="131"/>
      <c r="AK123" s="131"/>
      <c r="AL123" s="17">
        <f t="shared" si="208"/>
        <v>86</v>
      </c>
      <c r="AM123" s="17">
        <f t="shared" si="209"/>
        <v>25</v>
      </c>
      <c r="AN123" s="17">
        <f t="shared" si="210"/>
        <v>2009</v>
      </c>
      <c r="AO123" s="17" t="str">
        <f t="shared" si="211"/>
        <v>m</v>
      </c>
      <c r="AP123" s="17">
        <f t="shared" si="212"/>
        <v>10</v>
      </c>
      <c r="AQ123" s="172">
        <f t="shared" si="213"/>
        <v>13.3</v>
      </c>
      <c r="AR123" s="17">
        <f t="shared" si="214"/>
        <v>2007</v>
      </c>
      <c r="AS123" s="17" t="str">
        <f t="shared" si="215"/>
        <v>m</v>
      </c>
      <c r="AT123" s="17">
        <f t="shared" si="216"/>
        <v>70</v>
      </c>
      <c r="AU123" s="141">
        <f t="shared" si="217"/>
        <v>2680</v>
      </c>
      <c r="AV123" s="17">
        <f t="shared" si="218"/>
        <v>2010</v>
      </c>
      <c r="AW123" s="17" t="str">
        <f t="shared" si="219"/>
        <v>m</v>
      </c>
      <c r="AX123" s="17">
        <f t="shared" si="220"/>
        <v>192</v>
      </c>
      <c r="AY123" s="170">
        <f t="shared" si="221"/>
        <v>8</v>
      </c>
      <c r="AZ123" s="17">
        <f t="shared" si="222"/>
        <v>2013</v>
      </c>
      <c r="BA123" s="17" t="str">
        <f t="shared" si="223"/>
        <v>m</v>
      </c>
      <c r="BB123" s="17">
        <f t="shared" si="224"/>
        <v>138</v>
      </c>
      <c r="BC123" s="170">
        <f t="shared" si="225"/>
        <v>57</v>
      </c>
      <c r="BD123" s="17">
        <f t="shared" si="226"/>
        <v>2012</v>
      </c>
      <c r="BE123" s="17" t="str">
        <f t="shared" si="227"/>
        <v>m</v>
      </c>
      <c r="BF123" s="131"/>
      <c r="BG123" s="131"/>
      <c r="BH123" s="131"/>
      <c r="BI123" s="131"/>
      <c r="BJ123" s="17">
        <f t="shared" si="228"/>
        <v>94</v>
      </c>
      <c r="BK123" s="172">
        <f t="shared" si="229"/>
        <v>3</v>
      </c>
      <c r="BL123" s="17">
        <f t="shared" si="230"/>
        <v>2013</v>
      </c>
      <c r="BM123" s="17" t="str">
        <f t="shared" si="231"/>
        <v>m</v>
      </c>
      <c r="BN123" s="17">
        <f t="shared" si="232"/>
        <v>87</v>
      </c>
      <c r="BO123" s="172">
        <f t="shared" si="233"/>
        <v>30.09</v>
      </c>
      <c r="BP123" s="17">
        <f t="shared" si="234"/>
        <v>2013</v>
      </c>
      <c r="BQ123" s="17" t="str">
        <f t="shared" si="235"/>
        <v>m</v>
      </c>
      <c r="BR123" s="131"/>
      <c r="BS123" s="131"/>
      <c r="BT123" s="131"/>
      <c r="BU123" s="131"/>
      <c r="BV123" s="138"/>
      <c r="BW123" s="138"/>
      <c r="BX123" s="138"/>
      <c r="BY123" s="138"/>
      <c r="BZ123" s="17">
        <f t="shared" si="236"/>
        <v>119</v>
      </c>
      <c r="CA123" s="170">
        <f t="shared" si="237"/>
        <v>84</v>
      </c>
      <c r="CB123" s="17">
        <f t="shared" si="238"/>
        <v>2013</v>
      </c>
      <c r="CC123" s="17" t="str">
        <f t="shared" si="239"/>
        <v>m</v>
      </c>
      <c r="CD123" s="131"/>
      <c r="CE123" s="131"/>
      <c r="CF123" s="131"/>
      <c r="CG123" s="131"/>
      <c r="CH123" s="17">
        <f t="shared" si="240"/>
        <v>123</v>
      </c>
      <c r="CI123" s="171">
        <f t="shared" si="241"/>
        <v>0.13</v>
      </c>
      <c r="CJ123" s="17">
        <f t="shared" si="242"/>
        <v>2013</v>
      </c>
      <c r="CK123" s="17" t="str">
        <f t="shared" si="243"/>
        <v>m</v>
      </c>
      <c r="CL123" s="17">
        <f t="shared" si="244"/>
        <v>19</v>
      </c>
      <c r="CM123" s="170">
        <f t="shared" si="245"/>
        <v>20</v>
      </c>
      <c r="CN123" s="17">
        <f t="shared" si="246"/>
        <v>2013</v>
      </c>
      <c r="CO123" s="17" t="str">
        <f t="shared" si="247"/>
        <v>m</v>
      </c>
    </row>
    <row r="124" spans="1:93" ht="16">
      <c r="A124" s="45" t="s">
        <v>565</v>
      </c>
      <c r="B124" s="45" t="s">
        <v>564</v>
      </c>
      <c r="C124" s="117" t="s">
        <v>109</v>
      </c>
      <c r="D124" s="82">
        <f t="shared" si="186"/>
        <v>97.4</v>
      </c>
      <c r="E124" s="83">
        <f t="shared" si="187"/>
        <v>118</v>
      </c>
      <c r="F124" s="131"/>
      <c r="G124" s="131"/>
      <c r="H124" s="131"/>
      <c r="I124" s="131"/>
      <c r="J124" s="17">
        <f t="shared" si="188"/>
        <v>96</v>
      </c>
      <c r="K124" s="17">
        <f t="shared" si="189"/>
        <v>71</v>
      </c>
      <c r="L124" s="17">
        <f t="shared" si="190"/>
        <v>2007</v>
      </c>
      <c r="M124" s="17" t="str">
        <f t="shared" si="191"/>
        <v>m</v>
      </c>
      <c r="N124" s="17">
        <f t="shared" si="192"/>
        <v>107</v>
      </c>
      <c r="O124" s="17">
        <f t="shared" si="193"/>
        <v>9</v>
      </c>
      <c r="P124" s="17">
        <f t="shared" si="194"/>
        <v>2010</v>
      </c>
      <c r="Q124" s="17" t="str">
        <f t="shared" si="195"/>
        <v>m</v>
      </c>
      <c r="R124" s="131"/>
      <c r="S124" s="131"/>
      <c r="T124" s="131"/>
      <c r="U124" s="131"/>
      <c r="V124" s="17">
        <f t="shared" si="196"/>
        <v>109</v>
      </c>
      <c r="W124" s="17">
        <f t="shared" si="197"/>
        <v>92</v>
      </c>
      <c r="X124" s="17">
        <f t="shared" si="198"/>
        <v>2010</v>
      </c>
      <c r="Y124" s="17" t="str">
        <f t="shared" si="199"/>
        <v>m</v>
      </c>
      <c r="Z124" s="17">
        <f t="shared" si="200"/>
        <v>128</v>
      </c>
      <c r="AA124" s="173">
        <f t="shared" si="201"/>
        <v>0.85499999999999998</v>
      </c>
      <c r="AB124" s="17">
        <f t="shared" si="202"/>
        <v>2008</v>
      </c>
      <c r="AC124" s="17" t="str">
        <f t="shared" si="203"/>
        <v>m</v>
      </c>
      <c r="AD124" s="17">
        <f t="shared" si="204"/>
        <v>47</v>
      </c>
      <c r="AE124" s="170">
        <f t="shared" si="205"/>
        <v>490</v>
      </c>
      <c r="AF124" s="17">
        <f t="shared" si="206"/>
        <v>2011</v>
      </c>
      <c r="AG124" s="17" t="str">
        <f t="shared" si="207"/>
        <v>m</v>
      </c>
      <c r="AH124" s="131"/>
      <c r="AI124" s="131"/>
      <c r="AJ124" s="131"/>
      <c r="AK124" s="131"/>
      <c r="AL124" s="17">
        <f t="shared" si="208"/>
        <v>145</v>
      </c>
      <c r="AM124" s="17">
        <f t="shared" si="209"/>
        <v>9</v>
      </c>
      <c r="AN124" s="17">
        <f t="shared" si="210"/>
        <v>2010</v>
      </c>
      <c r="AO124" s="17" t="str">
        <f t="shared" si="211"/>
        <v>m</v>
      </c>
      <c r="AP124" s="17">
        <f t="shared" si="212"/>
        <v>181</v>
      </c>
      <c r="AQ124" s="172">
        <f t="shared" si="213"/>
        <v>5.2</v>
      </c>
      <c r="AR124" s="17">
        <f t="shared" si="214"/>
        <v>2008</v>
      </c>
      <c r="AS124" s="17" t="str">
        <f t="shared" si="215"/>
        <v>m</v>
      </c>
      <c r="AT124" s="17">
        <f t="shared" si="216"/>
        <v>66</v>
      </c>
      <c r="AU124" s="141">
        <f t="shared" si="217"/>
        <v>2375</v>
      </c>
      <c r="AV124" s="17">
        <f t="shared" si="218"/>
        <v>2010</v>
      </c>
      <c r="AW124" s="17" t="str">
        <f t="shared" si="219"/>
        <v>m</v>
      </c>
      <c r="AX124" s="17">
        <f t="shared" si="220"/>
        <v>108</v>
      </c>
      <c r="AY124" s="170">
        <f t="shared" si="221"/>
        <v>85</v>
      </c>
      <c r="AZ124" s="17">
        <f t="shared" si="222"/>
        <v>2013</v>
      </c>
      <c r="BA124" s="17" t="str">
        <f t="shared" si="223"/>
        <v>m</v>
      </c>
      <c r="BB124" s="17">
        <f t="shared" si="224"/>
        <v>128</v>
      </c>
      <c r="BC124" s="170">
        <f t="shared" si="225"/>
        <v>56</v>
      </c>
      <c r="BD124" s="17">
        <f t="shared" si="226"/>
        <v>2012</v>
      </c>
      <c r="BE124" s="17" t="str">
        <f t="shared" si="227"/>
        <v>m</v>
      </c>
      <c r="BF124" s="131"/>
      <c r="BG124" s="131"/>
      <c r="BH124" s="131"/>
      <c r="BI124" s="131"/>
      <c r="BJ124" s="17">
        <f t="shared" si="228"/>
        <v>56</v>
      </c>
      <c r="BK124" s="172">
        <f t="shared" si="229"/>
        <v>4.5</v>
      </c>
      <c r="BL124" s="17">
        <f t="shared" si="230"/>
        <v>2013</v>
      </c>
      <c r="BM124" s="17" t="str">
        <f t="shared" si="231"/>
        <v>m</v>
      </c>
      <c r="BN124" s="17">
        <f t="shared" si="232"/>
        <v>18</v>
      </c>
      <c r="BO124" s="172">
        <f t="shared" si="233"/>
        <v>56.59</v>
      </c>
      <c r="BP124" s="17">
        <f t="shared" si="234"/>
        <v>2013</v>
      </c>
      <c r="BQ124" s="17" t="str">
        <f t="shared" si="235"/>
        <v>m</v>
      </c>
      <c r="BR124" s="131"/>
      <c r="BS124" s="131"/>
      <c r="BT124" s="131"/>
      <c r="BU124" s="131"/>
      <c r="BV124" s="138"/>
      <c r="BW124" s="138"/>
      <c r="BX124" s="138"/>
      <c r="BY124" s="138"/>
      <c r="BZ124" s="17">
        <f t="shared" si="236"/>
        <v>125</v>
      </c>
      <c r="CA124" s="170">
        <f t="shared" si="237"/>
        <v>78</v>
      </c>
      <c r="CB124" s="17">
        <f t="shared" si="238"/>
        <v>2013</v>
      </c>
      <c r="CC124" s="17" t="str">
        <f t="shared" si="239"/>
        <v>m</v>
      </c>
      <c r="CD124" s="131"/>
      <c r="CE124" s="131"/>
      <c r="CF124" s="131"/>
      <c r="CG124" s="131"/>
      <c r="CH124" s="17">
        <f t="shared" si="240"/>
        <v>85</v>
      </c>
      <c r="CI124" s="171">
        <f t="shared" si="241"/>
        <v>-0.33</v>
      </c>
      <c r="CJ124" s="17">
        <f t="shared" si="242"/>
        <v>2013</v>
      </c>
      <c r="CK124" s="17" t="str">
        <f t="shared" si="243"/>
        <v>m</v>
      </c>
      <c r="CL124" s="17">
        <f t="shared" si="244"/>
        <v>190</v>
      </c>
      <c r="CM124" s="170">
        <f t="shared" si="245"/>
        <v>48</v>
      </c>
      <c r="CN124" s="17">
        <f t="shared" si="246"/>
        <v>2013</v>
      </c>
      <c r="CO124" s="17" t="str">
        <f t="shared" si="247"/>
        <v>m</v>
      </c>
    </row>
    <row r="125" spans="1:93" ht="16">
      <c r="A125" s="45" t="s">
        <v>455</v>
      </c>
      <c r="B125" s="45" t="s">
        <v>454</v>
      </c>
      <c r="C125" s="117" t="s">
        <v>157</v>
      </c>
      <c r="D125" s="82">
        <f t="shared" si="186"/>
        <v>98.066666666666663</v>
      </c>
      <c r="E125" s="83">
        <f t="shared" si="187"/>
        <v>119</v>
      </c>
      <c r="F125" s="131"/>
      <c r="G125" s="131"/>
      <c r="H125" s="131"/>
      <c r="I125" s="131"/>
      <c r="J125" s="17">
        <f t="shared" si="188"/>
        <v>147</v>
      </c>
      <c r="K125" s="17">
        <f t="shared" si="189"/>
        <v>76</v>
      </c>
      <c r="L125" s="17">
        <f t="shared" si="190"/>
        <v>2007</v>
      </c>
      <c r="M125" s="17" t="str">
        <f t="shared" si="191"/>
        <v>m</v>
      </c>
      <c r="N125" s="17">
        <f t="shared" si="192"/>
        <v>107</v>
      </c>
      <c r="O125" s="17">
        <f t="shared" si="193"/>
        <v>9</v>
      </c>
      <c r="P125" s="17">
        <f t="shared" si="194"/>
        <v>2010</v>
      </c>
      <c r="Q125" s="17" t="str">
        <f t="shared" si="195"/>
        <v>m</v>
      </c>
      <c r="R125" s="131"/>
      <c r="S125" s="131"/>
      <c r="T125" s="131"/>
      <c r="U125" s="131"/>
      <c r="V125" s="17">
        <f t="shared" si="196"/>
        <v>104</v>
      </c>
      <c r="W125" s="17">
        <f t="shared" si="197"/>
        <v>91</v>
      </c>
      <c r="X125" s="17">
        <f t="shared" si="198"/>
        <v>2010</v>
      </c>
      <c r="Y125" s="17" t="str">
        <f t="shared" si="199"/>
        <v>m</v>
      </c>
      <c r="Z125" s="17">
        <f t="shared" si="200"/>
        <v>102</v>
      </c>
      <c r="AA125" s="173">
        <f t="shared" si="201"/>
        <v>0.81499999999999995</v>
      </c>
      <c r="AB125" s="17">
        <f t="shared" si="202"/>
        <v>2008</v>
      </c>
      <c r="AC125" s="17" t="str">
        <f t="shared" si="203"/>
        <v>m</v>
      </c>
      <c r="AD125" s="17">
        <f t="shared" si="204"/>
        <v>107</v>
      </c>
      <c r="AE125" s="170">
        <f t="shared" si="205"/>
        <v>2092</v>
      </c>
      <c r="AF125" s="17">
        <f t="shared" si="206"/>
        <v>2011</v>
      </c>
      <c r="AG125" s="17" t="str">
        <f t="shared" si="207"/>
        <v>m</v>
      </c>
      <c r="AH125" s="131"/>
      <c r="AI125" s="131"/>
      <c r="AJ125" s="131"/>
      <c r="AK125" s="131"/>
      <c r="AL125" s="17">
        <f t="shared" si="208"/>
        <v>25</v>
      </c>
      <c r="AM125" s="17">
        <f t="shared" si="209"/>
        <v>51</v>
      </c>
      <c r="AN125" s="17">
        <f t="shared" si="210"/>
        <v>2010</v>
      </c>
      <c r="AO125" s="17" t="str">
        <f t="shared" si="211"/>
        <v>m</v>
      </c>
      <c r="AP125" s="17">
        <f t="shared" si="212"/>
        <v>188</v>
      </c>
      <c r="AQ125" s="172">
        <f t="shared" si="213"/>
        <v>4</v>
      </c>
      <c r="AR125" s="17">
        <f t="shared" si="214"/>
        <v>2008</v>
      </c>
      <c r="AS125" s="17" t="str">
        <f t="shared" si="215"/>
        <v>m</v>
      </c>
      <c r="AT125" s="17">
        <f t="shared" si="216"/>
        <v>125</v>
      </c>
      <c r="AU125" s="141">
        <f t="shared" si="217"/>
        <v>9101</v>
      </c>
      <c r="AV125" s="17">
        <f t="shared" si="218"/>
        <v>2010</v>
      </c>
      <c r="AW125" s="17" t="str">
        <f t="shared" si="219"/>
        <v>m</v>
      </c>
      <c r="AX125" s="17">
        <f t="shared" si="220"/>
        <v>140</v>
      </c>
      <c r="AY125" s="170">
        <f t="shared" si="221"/>
        <v>53</v>
      </c>
      <c r="AZ125" s="17">
        <f t="shared" si="222"/>
        <v>2013</v>
      </c>
      <c r="BA125" s="17" t="str">
        <f t="shared" si="223"/>
        <v>m</v>
      </c>
      <c r="BB125" s="17">
        <f t="shared" si="224"/>
        <v>74</v>
      </c>
      <c r="BC125" s="170">
        <f t="shared" si="225"/>
        <v>49</v>
      </c>
      <c r="BD125" s="17">
        <f t="shared" si="226"/>
        <v>2012</v>
      </c>
      <c r="BE125" s="17" t="str">
        <f t="shared" si="227"/>
        <v>m</v>
      </c>
      <c r="BF125" s="131"/>
      <c r="BG125" s="131"/>
      <c r="BH125" s="131"/>
      <c r="BI125" s="131"/>
      <c r="BJ125" s="17">
        <f t="shared" si="228"/>
        <v>94</v>
      </c>
      <c r="BK125" s="172">
        <f t="shared" si="229"/>
        <v>3</v>
      </c>
      <c r="BL125" s="17">
        <f t="shared" si="230"/>
        <v>2013</v>
      </c>
      <c r="BM125" s="17" t="str">
        <f t="shared" si="231"/>
        <v>m</v>
      </c>
      <c r="BN125" s="17">
        <f t="shared" si="232"/>
        <v>27</v>
      </c>
      <c r="BO125" s="172">
        <f t="shared" si="233"/>
        <v>45.3</v>
      </c>
      <c r="BP125" s="17">
        <f t="shared" si="234"/>
        <v>2013</v>
      </c>
      <c r="BQ125" s="17" t="str">
        <f t="shared" si="235"/>
        <v>m</v>
      </c>
      <c r="BR125" s="131"/>
      <c r="BS125" s="131"/>
      <c r="BT125" s="131"/>
      <c r="BU125" s="131"/>
      <c r="BV125" s="138"/>
      <c r="BW125" s="138"/>
      <c r="BX125" s="138"/>
      <c r="BY125" s="138"/>
      <c r="BZ125" s="17">
        <f t="shared" si="236"/>
        <v>174</v>
      </c>
      <c r="CA125" s="170">
        <f t="shared" si="237"/>
        <v>28</v>
      </c>
      <c r="CB125" s="17">
        <f t="shared" si="238"/>
        <v>2013</v>
      </c>
      <c r="CC125" s="17" t="str">
        <f t="shared" si="239"/>
        <v>m</v>
      </c>
      <c r="CD125" s="131"/>
      <c r="CE125" s="131"/>
      <c r="CF125" s="131"/>
      <c r="CG125" s="131"/>
      <c r="CH125" s="17">
        <f t="shared" si="240"/>
        <v>103</v>
      </c>
      <c r="CI125" s="171">
        <f t="shared" si="241"/>
        <v>-0.13</v>
      </c>
      <c r="CJ125" s="17">
        <f t="shared" si="242"/>
        <v>2013</v>
      </c>
      <c r="CK125" s="17" t="str">
        <f t="shared" si="243"/>
        <v>m</v>
      </c>
      <c r="CL125" s="17">
        <f t="shared" si="244"/>
        <v>56</v>
      </c>
      <c r="CM125" s="170">
        <f t="shared" si="245"/>
        <v>28</v>
      </c>
      <c r="CN125" s="17">
        <f t="shared" si="246"/>
        <v>2013</v>
      </c>
      <c r="CO125" s="17" t="str">
        <f t="shared" si="247"/>
        <v>m</v>
      </c>
    </row>
    <row r="126" spans="1:93" ht="16">
      <c r="A126" s="45" t="s">
        <v>533</v>
      </c>
      <c r="B126" s="45" t="s">
        <v>532</v>
      </c>
      <c r="C126" s="117" t="s">
        <v>99</v>
      </c>
      <c r="D126" s="82">
        <f t="shared" si="186"/>
        <v>98.8</v>
      </c>
      <c r="E126" s="83">
        <f t="shared" si="187"/>
        <v>120</v>
      </c>
      <c r="F126" s="131"/>
      <c r="G126" s="131"/>
      <c r="H126" s="131"/>
      <c r="I126" s="131"/>
      <c r="J126" s="17">
        <f t="shared" si="188"/>
        <v>90</v>
      </c>
      <c r="K126" s="17">
        <f t="shared" si="189"/>
        <v>70</v>
      </c>
      <c r="L126" s="17">
        <f t="shared" si="190"/>
        <v>2007</v>
      </c>
      <c r="M126" s="17" t="str">
        <f t="shared" si="191"/>
        <v>m</v>
      </c>
      <c r="N126" s="17">
        <f t="shared" si="192"/>
        <v>107</v>
      </c>
      <c r="O126" s="17">
        <f t="shared" si="193"/>
        <v>9</v>
      </c>
      <c r="P126" s="17">
        <f t="shared" si="194"/>
        <v>2010</v>
      </c>
      <c r="Q126" s="17" t="str">
        <f t="shared" si="195"/>
        <v>m</v>
      </c>
      <c r="R126" s="131"/>
      <c r="S126" s="131"/>
      <c r="T126" s="131"/>
      <c r="U126" s="131"/>
      <c r="V126" s="17">
        <f t="shared" si="196"/>
        <v>79</v>
      </c>
      <c r="W126" s="17">
        <f t="shared" si="197"/>
        <v>83</v>
      </c>
      <c r="X126" s="17">
        <f t="shared" si="198"/>
        <v>2010</v>
      </c>
      <c r="Y126" s="17" t="str">
        <f t="shared" si="199"/>
        <v>i</v>
      </c>
      <c r="Z126" s="17">
        <f t="shared" si="200"/>
        <v>95</v>
      </c>
      <c r="AA126" s="173">
        <f t="shared" si="201"/>
        <v>0.80900000000000005</v>
      </c>
      <c r="AB126" s="17">
        <f t="shared" si="202"/>
        <v>2008</v>
      </c>
      <c r="AC126" s="17" t="str">
        <f t="shared" si="203"/>
        <v>i</v>
      </c>
      <c r="AD126" s="17">
        <f t="shared" si="204"/>
        <v>104</v>
      </c>
      <c r="AE126" s="170">
        <f t="shared" si="205"/>
        <v>1951</v>
      </c>
      <c r="AF126" s="17">
        <f t="shared" si="206"/>
        <v>2011</v>
      </c>
      <c r="AG126" s="17" t="str">
        <f t="shared" si="207"/>
        <v>i</v>
      </c>
      <c r="AH126" s="131"/>
      <c r="AI126" s="131"/>
      <c r="AJ126" s="131"/>
      <c r="AK126" s="131"/>
      <c r="AL126" s="17">
        <f t="shared" si="208"/>
        <v>99</v>
      </c>
      <c r="AM126" s="17">
        <f t="shared" si="209"/>
        <v>22</v>
      </c>
      <c r="AN126" s="17">
        <f t="shared" si="210"/>
        <v>2010</v>
      </c>
      <c r="AO126" s="17" t="str">
        <f t="shared" si="211"/>
        <v>i</v>
      </c>
      <c r="AP126" s="17">
        <f t="shared" si="212"/>
        <v>105</v>
      </c>
      <c r="AQ126" s="172">
        <f t="shared" si="213"/>
        <v>10.1</v>
      </c>
      <c r="AR126" s="17">
        <f t="shared" si="214"/>
        <v>2008</v>
      </c>
      <c r="AS126" s="17" t="str">
        <f t="shared" si="215"/>
        <v>i</v>
      </c>
      <c r="AT126" s="17">
        <f t="shared" si="216"/>
        <v>110</v>
      </c>
      <c r="AU126" s="141">
        <f t="shared" si="217"/>
        <v>6172</v>
      </c>
      <c r="AV126" s="17">
        <f t="shared" si="218"/>
        <v>2010</v>
      </c>
      <c r="AW126" s="17" t="str">
        <f t="shared" si="219"/>
        <v>m</v>
      </c>
      <c r="AX126" s="17">
        <f t="shared" si="220"/>
        <v>111</v>
      </c>
      <c r="AY126" s="170">
        <f t="shared" si="221"/>
        <v>82</v>
      </c>
      <c r="AZ126" s="17">
        <f t="shared" si="222"/>
        <v>2013</v>
      </c>
      <c r="BA126" s="17" t="str">
        <f t="shared" si="223"/>
        <v>m</v>
      </c>
      <c r="BB126" s="17">
        <f t="shared" si="224"/>
        <v>104</v>
      </c>
      <c r="BC126" s="170">
        <f t="shared" si="225"/>
        <v>53</v>
      </c>
      <c r="BD126" s="17">
        <f t="shared" si="226"/>
        <v>2012</v>
      </c>
      <c r="BE126" s="17" t="str">
        <f t="shared" si="227"/>
        <v>i</v>
      </c>
      <c r="BF126" s="131"/>
      <c r="BG126" s="131"/>
      <c r="BH126" s="131"/>
      <c r="BI126" s="131"/>
      <c r="BJ126" s="17">
        <f t="shared" si="228"/>
        <v>156</v>
      </c>
      <c r="BK126" s="172">
        <f t="shared" si="229"/>
        <v>1</v>
      </c>
      <c r="BL126" s="17">
        <f t="shared" si="230"/>
        <v>2013</v>
      </c>
      <c r="BM126" s="17" t="str">
        <f t="shared" si="231"/>
        <v>m</v>
      </c>
      <c r="BN126" s="17">
        <f t="shared" si="232"/>
        <v>155</v>
      </c>
      <c r="BO126" s="172">
        <f t="shared" si="233"/>
        <v>19.72</v>
      </c>
      <c r="BP126" s="17">
        <f t="shared" si="234"/>
        <v>2013</v>
      </c>
      <c r="BQ126" s="17" t="str">
        <f t="shared" si="235"/>
        <v>m</v>
      </c>
      <c r="BR126" s="131"/>
      <c r="BS126" s="131"/>
      <c r="BT126" s="131"/>
      <c r="BU126" s="131"/>
      <c r="BV126" s="138"/>
      <c r="BW126" s="138"/>
      <c r="BX126" s="138"/>
      <c r="BY126" s="138"/>
      <c r="BZ126" s="17">
        <f t="shared" si="236"/>
        <v>3</v>
      </c>
      <c r="CA126" s="170">
        <f t="shared" si="237"/>
        <v>217</v>
      </c>
      <c r="CB126" s="17">
        <f t="shared" si="238"/>
        <v>2013</v>
      </c>
      <c r="CC126" s="17" t="str">
        <f t="shared" si="239"/>
        <v>m</v>
      </c>
      <c r="CD126" s="131"/>
      <c r="CE126" s="131"/>
      <c r="CF126" s="131"/>
      <c r="CG126" s="131"/>
      <c r="CH126" s="17">
        <f t="shared" si="240"/>
        <v>158</v>
      </c>
      <c r="CI126" s="171">
        <f t="shared" si="241"/>
        <v>0.84</v>
      </c>
      <c r="CJ126" s="17">
        <f t="shared" si="242"/>
        <v>2013</v>
      </c>
      <c r="CK126" s="17" t="str">
        <f t="shared" si="243"/>
        <v>m</v>
      </c>
      <c r="CL126" s="17">
        <f t="shared" si="244"/>
        <v>101</v>
      </c>
      <c r="CM126" s="170">
        <f t="shared" si="245"/>
        <v>30</v>
      </c>
      <c r="CN126" s="17">
        <f t="shared" si="246"/>
        <v>2013</v>
      </c>
      <c r="CO126" s="17" t="str">
        <f t="shared" si="247"/>
        <v>i</v>
      </c>
    </row>
    <row r="127" spans="1:93" ht="16">
      <c r="A127" s="45" t="s">
        <v>371</v>
      </c>
      <c r="B127" s="45" t="s">
        <v>370</v>
      </c>
      <c r="C127" s="117" t="s">
        <v>83</v>
      </c>
      <c r="D127" s="82">
        <f t="shared" si="186"/>
        <v>99.733333333333334</v>
      </c>
      <c r="E127" s="83">
        <f t="shared" si="187"/>
        <v>121</v>
      </c>
      <c r="F127" s="131"/>
      <c r="G127" s="131"/>
      <c r="H127" s="131"/>
      <c r="I127" s="131"/>
      <c r="J127" s="17">
        <f t="shared" si="188"/>
        <v>74</v>
      </c>
      <c r="K127" s="17">
        <f t="shared" si="189"/>
        <v>68</v>
      </c>
      <c r="L127" s="17">
        <f t="shared" si="190"/>
        <v>2007</v>
      </c>
      <c r="M127" s="17" t="str">
        <f t="shared" si="191"/>
        <v>m</v>
      </c>
      <c r="N127" s="17">
        <f t="shared" si="192"/>
        <v>107</v>
      </c>
      <c r="O127" s="17">
        <f t="shared" si="193"/>
        <v>9</v>
      </c>
      <c r="P127" s="17">
        <f t="shared" si="194"/>
        <v>2010</v>
      </c>
      <c r="Q127" s="17" t="str">
        <f t="shared" si="195"/>
        <v>m</v>
      </c>
      <c r="R127" s="131"/>
      <c r="S127" s="131"/>
      <c r="T127" s="131"/>
      <c r="U127" s="131"/>
      <c r="V127" s="17">
        <f t="shared" si="196"/>
        <v>88</v>
      </c>
      <c r="W127" s="17">
        <f t="shared" si="197"/>
        <v>86</v>
      </c>
      <c r="X127" s="17">
        <f t="shared" si="198"/>
        <v>2010</v>
      </c>
      <c r="Y127" s="17" t="str">
        <f t="shared" si="199"/>
        <v>i</v>
      </c>
      <c r="Z127" s="17">
        <f t="shared" si="200"/>
        <v>137</v>
      </c>
      <c r="AA127" s="173">
        <f t="shared" si="201"/>
        <v>0.86299999999999999</v>
      </c>
      <c r="AB127" s="17">
        <f t="shared" si="202"/>
        <v>2008</v>
      </c>
      <c r="AC127" s="17" t="str">
        <f t="shared" si="203"/>
        <v>m</v>
      </c>
      <c r="AD127" s="17">
        <f t="shared" si="204"/>
        <v>111</v>
      </c>
      <c r="AE127" s="170">
        <f t="shared" si="205"/>
        <v>2294</v>
      </c>
      <c r="AF127" s="17">
        <f t="shared" si="206"/>
        <v>2011</v>
      </c>
      <c r="AG127" s="17" t="str">
        <f t="shared" si="207"/>
        <v>i</v>
      </c>
      <c r="AH127" s="131"/>
      <c r="AI127" s="131"/>
      <c r="AJ127" s="131"/>
      <c r="AK127" s="131"/>
      <c r="AL127" s="17">
        <f t="shared" si="208"/>
        <v>109</v>
      </c>
      <c r="AM127" s="17">
        <f t="shared" si="209"/>
        <v>20</v>
      </c>
      <c r="AN127" s="17">
        <f t="shared" si="210"/>
        <v>2010</v>
      </c>
      <c r="AO127" s="17" t="str">
        <f t="shared" si="211"/>
        <v>i</v>
      </c>
      <c r="AP127" s="17">
        <f t="shared" si="212"/>
        <v>113</v>
      </c>
      <c r="AQ127" s="172">
        <f t="shared" si="213"/>
        <v>10</v>
      </c>
      <c r="AR127" s="17">
        <f t="shared" si="214"/>
        <v>2008</v>
      </c>
      <c r="AS127" s="17" t="str">
        <f t="shared" si="215"/>
        <v>i</v>
      </c>
      <c r="AT127" s="17">
        <f t="shared" si="216"/>
        <v>119</v>
      </c>
      <c r="AU127" s="141">
        <f t="shared" si="217"/>
        <v>7429</v>
      </c>
      <c r="AV127" s="17">
        <f t="shared" si="218"/>
        <v>2010</v>
      </c>
      <c r="AW127" s="17" t="str">
        <f t="shared" si="219"/>
        <v>m</v>
      </c>
      <c r="AX127" s="17">
        <f t="shared" si="220"/>
        <v>84</v>
      </c>
      <c r="AY127" s="170">
        <f t="shared" si="221"/>
        <v>107</v>
      </c>
      <c r="AZ127" s="17">
        <f t="shared" si="222"/>
        <v>2013</v>
      </c>
      <c r="BA127" s="17" t="str">
        <f t="shared" si="223"/>
        <v>m</v>
      </c>
      <c r="BB127" s="17">
        <f t="shared" si="224"/>
        <v>111</v>
      </c>
      <c r="BC127" s="170">
        <f t="shared" si="225"/>
        <v>54</v>
      </c>
      <c r="BD127" s="17">
        <f t="shared" si="226"/>
        <v>2012</v>
      </c>
      <c r="BE127" s="17" t="str">
        <f t="shared" si="227"/>
        <v>i</v>
      </c>
      <c r="BF127" s="131"/>
      <c r="BG127" s="131"/>
      <c r="BH127" s="131"/>
      <c r="BI127" s="131"/>
      <c r="BJ127" s="17">
        <f t="shared" si="228"/>
        <v>137</v>
      </c>
      <c r="BK127" s="172">
        <f t="shared" si="229"/>
        <v>1.5</v>
      </c>
      <c r="BL127" s="17">
        <f t="shared" si="230"/>
        <v>2013</v>
      </c>
      <c r="BM127" s="17" t="str">
        <f t="shared" si="231"/>
        <v>m</v>
      </c>
      <c r="BN127" s="17">
        <f t="shared" si="232"/>
        <v>155</v>
      </c>
      <c r="BO127" s="172">
        <f t="shared" si="233"/>
        <v>19.72</v>
      </c>
      <c r="BP127" s="17">
        <f t="shared" si="234"/>
        <v>2013</v>
      </c>
      <c r="BQ127" s="17" t="str">
        <f t="shared" si="235"/>
        <v>m</v>
      </c>
      <c r="BR127" s="131"/>
      <c r="BS127" s="131"/>
      <c r="BT127" s="131"/>
      <c r="BU127" s="131"/>
      <c r="BV127" s="138"/>
      <c r="BW127" s="138"/>
      <c r="BX127" s="138"/>
      <c r="BY127" s="138"/>
      <c r="BZ127" s="17">
        <f t="shared" si="236"/>
        <v>50</v>
      </c>
      <c r="CA127" s="170">
        <f t="shared" si="237"/>
        <v>157</v>
      </c>
      <c r="CB127" s="17">
        <f t="shared" si="238"/>
        <v>2013</v>
      </c>
      <c r="CC127" s="17" t="str">
        <f t="shared" si="239"/>
        <v>m</v>
      </c>
      <c r="CD127" s="131"/>
      <c r="CE127" s="131"/>
      <c r="CF127" s="131"/>
      <c r="CG127" s="131"/>
      <c r="CH127" s="17">
        <f t="shared" si="240"/>
        <v>137</v>
      </c>
      <c r="CI127" s="171">
        <f t="shared" si="241"/>
        <v>0.41</v>
      </c>
      <c r="CJ127" s="17">
        <f t="shared" si="242"/>
        <v>2013</v>
      </c>
      <c r="CK127" s="17" t="str">
        <f t="shared" si="243"/>
        <v>m</v>
      </c>
      <c r="CL127" s="17">
        <f t="shared" si="244"/>
        <v>101</v>
      </c>
      <c r="CM127" s="170">
        <f t="shared" si="245"/>
        <v>30</v>
      </c>
      <c r="CN127" s="17">
        <f t="shared" si="246"/>
        <v>2013</v>
      </c>
      <c r="CO127" s="17" t="str">
        <f t="shared" si="247"/>
        <v>i</v>
      </c>
    </row>
    <row r="128" spans="1:93" ht="16">
      <c r="A128" s="45" t="s">
        <v>257</v>
      </c>
      <c r="B128" s="45" t="s">
        <v>256</v>
      </c>
      <c r="C128" s="117" t="s">
        <v>96</v>
      </c>
      <c r="D128" s="82">
        <f t="shared" si="186"/>
        <v>99.86666666666666</v>
      </c>
      <c r="E128" s="83">
        <f t="shared" si="187"/>
        <v>122</v>
      </c>
      <c r="F128" s="131"/>
      <c r="G128" s="131"/>
      <c r="H128" s="131"/>
      <c r="I128" s="131"/>
      <c r="J128" s="17">
        <f t="shared" si="188"/>
        <v>90</v>
      </c>
      <c r="K128" s="17">
        <f t="shared" si="189"/>
        <v>70</v>
      </c>
      <c r="L128" s="17">
        <f t="shared" si="190"/>
        <v>2007</v>
      </c>
      <c r="M128" s="17" t="str">
        <f t="shared" si="191"/>
        <v>m</v>
      </c>
      <c r="N128" s="17">
        <f t="shared" si="192"/>
        <v>178</v>
      </c>
      <c r="O128" s="17">
        <f t="shared" si="193"/>
        <v>12</v>
      </c>
      <c r="P128" s="17">
        <f t="shared" si="194"/>
        <v>2010</v>
      </c>
      <c r="Q128" s="17" t="str">
        <f t="shared" si="195"/>
        <v>m</v>
      </c>
      <c r="R128" s="131"/>
      <c r="S128" s="131"/>
      <c r="T128" s="131"/>
      <c r="U128" s="131"/>
      <c r="V128" s="17">
        <f t="shared" si="196"/>
        <v>137</v>
      </c>
      <c r="W128" s="17">
        <f t="shared" si="197"/>
        <v>97</v>
      </c>
      <c r="X128" s="17">
        <f t="shared" si="198"/>
        <v>2010</v>
      </c>
      <c r="Y128" s="17" t="str">
        <f t="shared" si="199"/>
        <v>m</v>
      </c>
      <c r="Z128" s="17">
        <f t="shared" si="200"/>
        <v>100</v>
      </c>
      <c r="AA128" s="173">
        <f t="shared" si="201"/>
        <v>0.81299999999999994</v>
      </c>
      <c r="AB128" s="17">
        <f t="shared" si="202"/>
        <v>2008</v>
      </c>
      <c r="AC128" s="17" t="str">
        <f t="shared" si="203"/>
        <v>m</v>
      </c>
      <c r="AD128" s="17">
        <f t="shared" si="204"/>
        <v>131</v>
      </c>
      <c r="AE128" s="170">
        <f t="shared" si="205"/>
        <v>3628</v>
      </c>
      <c r="AF128" s="17">
        <f t="shared" si="206"/>
        <v>2011</v>
      </c>
      <c r="AG128" s="17" t="str">
        <f t="shared" si="207"/>
        <v>m</v>
      </c>
      <c r="AH128" s="131"/>
      <c r="AI128" s="131"/>
      <c r="AJ128" s="131"/>
      <c r="AK128" s="131"/>
      <c r="AL128" s="17">
        <f t="shared" si="208"/>
        <v>161</v>
      </c>
      <c r="AM128" s="17">
        <f t="shared" si="209"/>
        <v>5</v>
      </c>
      <c r="AN128" s="17">
        <f t="shared" si="210"/>
        <v>2009</v>
      </c>
      <c r="AO128" s="17" t="str">
        <f t="shared" si="211"/>
        <v>m</v>
      </c>
      <c r="AP128" s="17">
        <f t="shared" si="212"/>
        <v>198</v>
      </c>
      <c r="AQ128" s="172">
        <f t="shared" si="213"/>
        <v>0.9</v>
      </c>
      <c r="AR128" s="17">
        <f t="shared" si="214"/>
        <v>2009</v>
      </c>
      <c r="AS128" s="17" t="str">
        <f t="shared" si="215"/>
        <v>m</v>
      </c>
      <c r="AT128" s="17">
        <f t="shared" si="216"/>
        <v>108</v>
      </c>
      <c r="AU128" s="141">
        <f t="shared" si="217"/>
        <v>5702</v>
      </c>
      <c r="AV128" s="17">
        <f t="shared" si="218"/>
        <v>2010</v>
      </c>
      <c r="AW128" s="17" t="str">
        <f t="shared" si="219"/>
        <v>m</v>
      </c>
      <c r="AX128" s="17">
        <f t="shared" si="220"/>
        <v>130</v>
      </c>
      <c r="AY128" s="170">
        <f t="shared" si="221"/>
        <v>63</v>
      </c>
      <c r="AZ128" s="17">
        <f t="shared" si="222"/>
        <v>2013</v>
      </c>
      <c r="BA128" s="17" t="str">
        <f t="shared" si="223"/>
        <v>m</v>
      </c>
      <c r="BB128" s="17">
        <f t="shared" si="224"/>
        <v>111</v>
      </c>
      <c r="BC128" s="170">
        <f t="shared" si="225"/>
        <v>54</v>
      </c>
      <c r="BD128" s="17">
        <f t="shared" si="226"/>
        <v>2012</v>
      </c>
      <c r="BE128" s="17" t="str">
        <f t="shared" si="227"/>
        <v>m</v>
      </c>
      <c r="BF128" s="131"/>
      <c r="BG128" s="131"/>
      <c r="BH128" s="131"/>
      <c r="BI128" s="131"/>
      <c r="BJ128" s="17">
        <f t="shared" si="228"/>
        <v>10</v>
      </c>
      <c r="BK128" s="172">
        <f t="shared" si="229"/>
        <v>6.5</v>
      </c>
      <c r="BL128" s="17">
        <f t="shared" si="230"/>
        <v>2013</v>
      </c>
      <c r="BM128" s="17" t="str">
        <f t="shared" si="231"/>
        <v>m</v>
      </c>
      <c r="BN128" s="17">
        <f t="shared" si="232"/>
        <v>23</v>
      </c>
      <c r="BO128" s="172">
        <f t="shared" si="233"/>
        <v>48.35</v>
      </c>
      <c r="BP128" s="17">
        <f t="shared" si="234"/>
        <v>2013</v>
      </c>
      <c r="BQ128" s="17" t="str">
        <f t="shared" si="235"/>
        <v>m</v>
      </c>
      <c r="BR128" s="131"/>
      <c r="BS128" s="131"/>
      <c r="BT128" s="131"/>
      <c r="BU128" s="131"/>
      <c r="BV128" s="138"/>
      <c r="BW128" s="138"/>
      <c r="BX128" s="138"/>
      <c r="BY128" s="138"/>
      <c r="BZ128" s="17">
        <f t="shared" si="236"/>
        <v>145</v>
      </c>
      <c r="CA128" s="170">
        <f t="shared" si="237"/>
        <v>58</v>
      </c>
      <c r="CB128" s="17">
        <f t="shared" si="238"/>
        <v>2013</v>
      </c>
      <c r="CC128" s="17" t="str">
        <f t="shared" si="239"/>
        <v>m</v>
      </c>
      <c r="CD128" s="131"/>
      <c r="CE128" s="131"/>
      <c r="CF128" s="131"/>
      <c r="CG128" s="131"/>
      <c r="CH128" s="17">
        <f t="shared" si="240"/>
        <v>41</v>
      </c>
      <c r="CI128" s="171">
        <f t="shared" si="241"/>
        <v>-0.83</v>
      </c>
      <c r="CJ128" s="17">
        <f t="shared" si="242"/>
        <v>2013</v>
      </c>
      <c r="CK128" s="17" t="str">
        <f t="shared" si="243"/>
        <v>m</v>
      </c>
      <c r="CL128" s="17">
        <f t="shared" si="244"/>
        <v>35</v>
      </c>
      <c r="CM128" s="170">
        <f t="shared" si="245"/>
        <v>25</v>
      </c>
      <c r="CN128" s="17">
        <f t="shared" si="246"/>
        <v>2013</v>
      </c>
      <c r="CO128" s="17" t="str">
        <f t="shared" si="247"/>
        <v>m</v>
      </c>
    </row>
    <row r="129" spans="1:93" ht="16">
      <c r="A129" s="45" t="s">
        <v>547</v>
      </c>
      <c r="B129" s="45" t="s">
        <v>546</v>
      </c>
      <c r="C129" s="117" t="s">
        <v>108</v>
      </c>
      <c r="D129" s="82">
        <f t="shared" si="186"/>
        <v>100.06666666666666</v>
      </c>
      <c r="E129" s="83">
        <f t="shared" si="187"/>
        <v>123</v>
      </c>
      <c r="F129" s="131"/>
      <c r="G129" s="131"/>
      <c r="H129" s="131"/>
      <c r="I129" s="131"/>
      <c r="J129" s="17">
        <f t="shared" si="188"/>
        <v>96</v>
      </c>
      <c r="K129" s="17">
        <f t="shared" si="189"/>
        <v>71</v>
      </c>
      <c r="L129" s="17">
        <f t="shared" si="190"/>
        <v>2007</v>
      </c>
      <c r="M129" s="17" t="str">
        <f t="shared" si="191"/>
        <v>m</v>
      </c>
      <c r="N129" s="17">
        <f t="shared" si="192"/>
        <v>107</v>
      </c>
      <c r="O129" s="17">
        <f t="shared" si="193"/>
        <v>9</v>
      </c>
      <c r="P129" s="17">
        <f t="shared" si="194"/>
        <v>2010</v>
      </c>
      <c r="Q129" s="17" t="str">
        <f t="shared" si="195"/>
        <v>m</v>
      </c>
      <c r="R129" s="131"/>
      <c r="S129" s="131"/>
      <c r="T129" s="131"/>
      <c r="U129" s="131"/>
      <c r="V129" s="17">
        <f t="shared" si="196"/>
        <v>101</v>
      </c>
      <c r="W129" s="17">
        <f t="shared" si="197"/>
        <v>90</v>
      </c>
      <c r="X129" s="17">
        <f t="shared" si="198"/>
        <v>2010</v>
      </c>
      <c r="Y129" s="17" t="str">
        <f t="shared" si="199"/>
        <v>i</v>
      </c>
      <c r="Z129" s="17">
        <f t="shared" si="200"/>
        <v>62</v>
      </c>
      <c r="AA129" s="173">
        <f t="shared" si="201"/>
        <v>0.76100000000000001</v>
      </c>
      <c r="AB129" s="17">
        <f t="shared" si="202"/>
        <v>2008</v>
      </c>
      <c r="AC129" s="17" t="str">
        <f t="shared" si="203"/>
        <v>m</v>
      </c>
      <c r="AD129" s="17">
        <f t="shared" si="204"/>
        <v>127</v>
      </c>
      <c r="AE129" s="170">
        <f t="shared" si="205"/>
        <v>3344</v>
      </c>
      <c r="AF129" s="17">
        <f t="shared" si="206"/>
        <v>2011</v>
      </c>
      <c r="AG129" s="17" t="str">
        <f t="shared" si="207"/>
        <v>i</v>
      </c>
      <c r="AH129" s="131"/>
      <c r="AI129" s="131"/>
      <c r="AJ129" s="131"/>
      <c r="AK129" s="131"/>
      <c r="AL129" s="17">
        <f t="shared" si="208"/>
        <v>116</v>
      </c>
      <c r="AM129" s="17">
        <f t="shared" si="209"/>
        <v>16</v>
      </c>
      <c r="AN129" s="17">
        <f t="shared" si="210"/>
        <v>2010</v>
      </c>
      <c r="AO129" s="17" t="str">
        <f t="shared" si="211"/>
        <v>i</v>
      </c>
      <c r="AP129" s="17">
        <f t="shared" si="212"/>
        <v>118</v>
      </c>
      <c r="AQ129" s="172">
        <f t="shared" si="213"/>
        <v>9.9</v>
      </c>
      <c r="AR129" s="17">
        <f t="shared" si="214"/>
        <v>2008</v>
      </c>
      <c r="AS129" s="17" t="str">
        <f t="shared" si="215"/>
        <v>i</v>
      </c>
      <c r="AT129" s="17">
        <f t="shared" si="216"/>
        <v>137</v>
      </c>
      <c r="AU129" s="141">
        <f t="shared" si="217"/>
        <v>11451</v>
      </c>
      <c r="AV129" s="17">
        <f t="shared" si="218"/>
        <v>2010</v>
      </c>
      <c r="AW129" s="17" t="str">
        <f t="shared" si="219"/>
        <v>m</v>
      </c>
      <c r="AX129" s="17">
        <f t="shared" si="220"/>
        <v>113</v>
      </c>
      <c r="AY129" s="170">
        <f t="shared" si="221"/>
        <v>80</v>
      </c>
      <c r="AZ129" s="17">
        <f t="shared" si="222"/>
        <v>2013</v>
      </c>
      <c r="BA129" s="17" t="str">
        <f t="shared" si="223"/>
        <v>m</v>
      </c>
      <c r="BB129" s="17">
        <f t="shared" si="224"/>
        <v>120</v>
      </c>
      <c r="BC129" s="170">
        <f t="shared" si="225"/>
        <v>55</v>
      </c>
      <c r="BD129" s="17">
        <f t="shared" si="226"/>
        <v>2012</v>
      </c>
      <c r="BE129" s="17" t="str">
        <f t="shared" si="227"/>
        <v>i</v>
      </c>
      <c r="BF129" s="131"/>
      <c r="BG129" s="131"/>
      <c r="BH129" s="131"/>
      <c r="BI129" s="131"/>
      <c r="BJ129" s="17">
        <f t="shared" si="228"/>
        <v>94</v>
      </c>
      <c r="BK129" s="172">
        <f t="shared" si="229"/>
        <v>3</v>
      </c>
      <c r="BL129" s="17">
        <f t="shared" si="230"/>
        <v>2013</v>
      </c>
      <c r="BM129" s="17" t="str">
        <f t="shared" si="231"/>
        <v>m</v>
      </c>
      <c r="BN129" s="17">
        <f t="shared" si="232"/>
        <v>93</v>
      </c>
      <c r="BO129" s="172">
        <f t="shared" si="233"/>
        <v>29.19</v>
      </c>
      <c r="BP129" s="17">
        <f t="shared" si="234"/>
        <v>2013</v>
      </c>
      <c r="BQ129" s="17" t="str">
        <f t="shared" si="235"/>
        <v>m</v>
      </c>
      <c r="BR129" s="131"/>
      <c r="BS129" s="131"/>
      <c r="BT129" s="131"/>
      <c r="BU129" s="131"/>
      <c r="BV129" s="138"/>
      <c r="BW129" s="138"/>
      <c r="BX129" s="138"/>
      <c r="BY129" s="138"/>
      <c r="BZ129" s="17">
        <f t="shared" si="236"/>
        <v>38</v>
      </c>
      <c r="CA129" s="170">
        <f t="shared" si="237"/>
        <v>173</v>
      </c>
      <c r="CB129" s="17">
        <f t="shared" si="238"/>
        <v>2013</v>
      </c>
      <c r="CC129" s="17" t="str">
        <f t="shared" si="239"/>
        <v>m</v>
      </c>
      <c r="CD129" s="131"/>
      <c r="CE129" s="131"/>
      <c r="CF129" s="131"/>
      <c r="CG129" s="131"/>
      <c r="CH129" s="17">
        <f t="shared" si="240"/>
        <v>128</v>
      </c>
      <c r="CI129" s="171">
        <f t="shared" si="241"/>
        <v>0.2</v>
      </c>
      <c r="CJ129" s="17">
        <f t="shared" si="242"/>
        <v>2013</v>
      </c>
      <c r="CK129" s="17" t="str">
        <f t="shared" si="243"/>
        <v>m</v>
      </c>
      <c r="CL129" s="17">
        <f t="shared" si="244"/>
        <v>113</v>
      </c>
      <c r="CM129" s="170">
        <f t="shared" si="245"/>
        <v>32</v>
      </c>
      <c r="CN129" s="17">
        <f t="shared" si="246"/>
        <v>2013</v>
      </c>
      <c r="CO129" s="17" t="str">
        <f t="shared" si="247"/>
        <v>i</v>
      </c>
    </row>
    <row r="130" spans="1:93" ht="16">
      <c r="A130" s="45" t="s">
        <v>545</v>
      </c>
      <c r="B130" s="45" t="s">
        <v>544</v>
      </c>
      <c r="C130" s="117" t="s">
        <v>134</v>
      </c>
      <c r="D130" s="82">
        <f t="shared" si="186"/>
        <v>100.93333333333334</v>
      </c>
      <c r="E130" s="83">
        <f t="shared" si="187"/>
        <v>124</v>
      </c>
      <c r="F130" s="131"/>
      <c r="G130" s="131"/>
      <c r="H130" s="131"/>
      <c r="I130" s="131"/>
      <c r="J130" s="17">
        <f t="shared" si="188"/>
        <v>117</v>
      </c>
      <c r="K130" s="17">
        <f t="shared" si="189"/>
        <v>73</v>
      </c>
      <c r="L130" s="17">
        <f t="shared" si="190"/>
        <v>2007</v>
      </c>
      <c r="M130" s="17" t="str">
        <f t="shared" si="191"/>
        <v>m</v>
      </c>
      <c r="N130" s="17">
        <f t="shared" si="192"/>
        <v>130</v>
      </c>
      <c r="O130" s="17">
        <f t="shared" si="193"/>
        <v>10</v>
      </c>
      <c r="P130" s="17">
        <f t="shared" si="194"/>
        <v>2010</v>
      </c>
      <c r="Q130" s="17" t="str">
        <f t="shared" si="195"/>
        <v>m</v>
      </c>
      <c r="R130" s="131"/>
      <c r="S130" s="131"/>
      <c r="T130" s="131"/>
      <c r="U130" s="131"/>
      <c r="V130" s="17">
        <f t="shared" si="196"/>
        <v>129</v>
      </c>
      <c r="W130" s="17">
        <f t="shared" si="197"/>
        <v>96</v>
      </c>
      <c r="X130" s="17">
        <f t="shared" si="198"/>
        <v>2010</v>
      </c>
      <c r="Y130" s="17" t="str">
        <f t="shared" si="199"/>
        <v>m</v>
      </c>
      <c r="Z130" s="17">
        <f t="shared" si="200"/>
        <v>96</v>
      </c>
      <c r="AA130" s="173">
        <f t="shared" si="201"/>
        <v>0.81</v>
      </c>
      <c r="AB130" s="17">
        <f t="shared" si="202"/>
        <v>2008</v>
      </c>
      <c r="AC130" s="17" t="str">
        <f t="shared" si="203"/>
        <v>i</v>
      </c>
      <c r="AD130" s="17">
        <f t="shared" si="204"/>
        <v>142</v>
      </c>
      <c r="AE130" s="170">
        <f t="shared" si="205"/>
        <v>4474</v>
      </c>
      <c r="AF130" s="17">
        <f t="shared" si="206"/>
        <v>2011</v>
      </c>
      <c r="AG130" s="17" t="str">
        <f t="shared" si="207"/>
        <v>m</v>
      </c>
      <c r="AH130" s="131"/>
      <c r="AI130" s="131"/>
      <c r="AJ130" s="131"/>
      <c r="AK130" s="131"/>
      <c r="AL130" s="17">
        <f t="shared" si="208"/>
        <v>145</v>
      </c>
      <c r="AM130" s="17">
        <f t="shared" si="209"/>
        <v>9</v>
      </c>
      <c r="AN130" s="17">
        <f t="shared" si="210"/>
        <v>2010</v>
      </c>
      <c r="AO130" s="17" t="str">
        <f t="shared" si="211"/>
        <v>m</v>
      </c>
      <c r="AP130" s="17">
        <f t="shared" si="212"/>
        <v>99</v>
      </c>
      <c r="AQ130" s="172">
        <f t="shared" si="213"/>
        <v>10.199999999999999</v>
      </c>
      <c r="AR130" s="17">
        <f t="shared" si="214"/>
        <v>2008</v>
      </c>
      <c r="AS130" s="17" t="str">
        <f t="shared" si="215"/>
        <v>i</v>
      </c>
      <c r="AT130" s="17">
        <f t="shared" si="216"/>
        <v>102</v>
      </c>
      <c r="AU130" s="141">
        <f t="shared" si="217"/>
        <v>5123</v>
      </c>
      <c r="AV130" s="17">
        <f t="shared" si="218"/>
        <v>2010</v>
      </c>
      <c r="AW130" s="17" t="str">
        <f t="shared" si="219"/>
        <v>m</v>
      </c>
      <c r="AX130" s="17">
        <f t="shared" si="220"/>
        <v>100</v>
      </c>
      <c r="AY130" s="170">
        <f t="shared" si="221"/>
        <v>93</v>
      </c>
      <c r="AZ130" s="17">
        <f t="shared" si="222"/>
        <v>2013</v>
      </c>
      <c r="BA130" s="17" t="str">
        <f t="shared" si="223"/>
        <v>m</v>
      </c>
      <c r="BB130" s="17">
        <f t="shared" si="224"/>
        <v>48</v>
      </c>
      <c r="BC130" s="170">
        <f t="shared" si="225"/>
        <v>46</v>
      </c>
      <c r="BD130" s="17">
        <f t="shared" si="226"/>
        <v>2012</v>
      </c>
      <c r="BE130" s="17" t="str">
        <f t="shared" si="227"/>
        <v>m</v>
      </c>
      <c r="BF130" s="131"/>
      <c r="BG130" s="131"/>
      <c r="BH130" s="131"/>
      <c r="BI130" s="131"/>
      <c r="BJ130" s="17">
        <f t="shared" si="228"/>
        <v>118</v>
      </c>
      <c r="BK130" s="172">
        <f t="shared" si="229"/>
        <v>2</v>
      </c>
      <c r="BL130" s="17">
        <f t="shared" si="230"/>
        <v>2013</v>
      </c>
      <c r="BM130" s="17" t="str">
        <f t="shared" si="231"/>
        <v>m</v>
      </c>
      <c r="BN130" s="17">
        <f t="shared" si="232"/>
        <v>123</v>
      </c>
      <c r="BO130" s="172">
        <f t="shared" si="233"/>
        <v>26.59</v>
      </c>
      <c r="BP130" s="17">
        <f t="shared" si="234"/>
        <v>2013</v>
      </c>
      <c r="BQ130" s="17" t="str">
        <f t="shared" si="235"/>
        <v>m</v>
      </c>
      <c r="BR130" s="131"/>
      <c r="BS130" s="131"/>
      <c r="BT130" s="131"/>
      <c r="BU130" s="131"/>
      <c r="BV130" s="138"/>
      <c r="BW130" s="138"/>
      <c r="BX130" s="138"/>
      <c r="BY130" s="138"/>
      <c r="BZ130" s="17">
        <f t="shared" si="236"/>
        <v>149</v>
      </c>
      <c r="CA130" s="170">
        <f t="shared" si="237"/>
        <v>54</v>
      </c>
      <c r="CB130" s="17">
        <f t="shared" si="238"/>
        <v>2013</v>
      </c>
      <c r="CC130" s="17" t="str">
        <f t="shared" si="239"/>
        <v>m</v>
      </c>
      <c r="CD130" s="131"/>
      <c r="CE130" s="131"/>
      <c r="CF130" s="131"/>
      <c r="CG130" s="131"/>
      <c r="CH130" s="17">
        <f t="shared" si="240"/>
        <v>101</v>
      </c>
      <c r="CI130" s="171">
        <f t="shared" si="241"/>
        <v>-0.16</v>
      </c>
      <c r="CJ130" s="17">
        <f t="shared" si="242"/>
        <v>2013</v>
      </c>
      <c r="CK130" s="17" t="str">
        <f t="shared" si="243"/>
        <v>m</v>
      </c>
      <c r="CL130" s="17">
        <f t="shared" si="244"/>
        <v>11</v>
      </c>
      <c r="CM130" s="170">
        <f t="shared" si="245"/>
        <v>19</v>
      </c>
      <c r="CN130" s="17">
        <f t="shared" si="246"/>
        <v>2013</v>
      </c>
      <c r="CO130" s="17" t="str">
        <f t="shared" si="247"/>
        <v>m</v>
      </c>
    </row>
    <row r="131" spans="1:93" ht="16">
      <c r="A131" s="45" t="s">
        <v>541</v>
      </c>
      <c r="B131" s="45" t="s">
        <v>540</v>
      </c>
      <c r="C131" s="117" t="s">
        <v>107</v>
      </c>
      <c r="D131" s="82">
        <f t="shared" si="186"/>
        <v>101.2</v>
      </c>
      <c r="E131" s="83">
        <f t="shared" si="187"/>
        <v>125</v>
      </c>
      <c r="F131" s="131"/>
      <c r="G131" s="131"/>
      <c r="H131" s="131"/>
      <c r="I131" s="131"/>
      <c r="J131" s="17">
        <f t="shared" si="188"/>
        <v>96</v>
      </c>
      <c r="K131" s="17">
        <f t="shared" si="189"/>
        <v>71</v>
      </c>
      <c r="L131" s="17">
        <f t="shared" si="190"/>
        <v>2007</v>
      </c>
      <c r="M131" s="17" t="str">
        <f t="shared" si="191"/>
        <v>m</v>
      </c>
      <c r="N131" s="17">
        <f t="shared" si="192"/>
        <v>84</v>
      </c>
      <c r="O131" s="17">
        <f t="shared" si="193"/>
        <v>8</v>
      </c>
      <c r="P131" s="17">
        <f t="shared" si="194"/>
        <v>2010</v>
      </c>
      <c r="Q131" s="17" t="str">
        <f t="shared" si="195"/>
        <v>m</v>
      </c>
      <c r="R131" s="131"/>
      <c r="S131" s="131"/>
      <c r="T131" s="131"/>
      <c r="U131" s="131"/>
      <c r="V131" s="17">
        <f t="shared" si="196"/>
        <v>118</v>
      </c>
      <c r="W131" s="17">
        <f t="shared" si="197"/>
        <v>94</v>
      </c>
      <c r="X131" s="17">
        <f t="shared" si="198"/>
        <v>2010</v>
      </c>
      <c r="Y131" s="17" t="str">
        <f t="shared" si="199"/>
        <v>i</v>
      </c>
      <c r="Z131" s="17">
        <f t="shared" si="200"/>
        <v>91</v>
      </c>
      <c r="AA131" s="173">
        <f t="shared" si="201"/>
        <v>0.80600000000000005</v>
      </c>
      <c r="AB131" s="17">
        <f t="shared" si="202"/>
        <v>2008</v>
      </c>
      <c r="AC131" s="17" t="str">
        <f t="shared" si="203"/>
        <v>m</v>
      </c>
      <c r="AD131" s="17">
        <f t="shared" si="204"/>
        <v>174</v>
      </c>
      <c r="AE131" s="170">
        <f t="shared" si="205"/>
        <v>8161</v>
      </c>
      <c r="AF131" s="17">
        <f t="shared" si="206"/>
        <v>2011</v>
      </c>
      <c r="AG131" s="17" t="str">
        <f t="shared" si="207"/>
        <v>m</v>
      </c>
      <c r="AH131" s="131"/>
      <c r="AI131" s="131"/>
      <c r="AJ131" s="131"/>
      <c r="AK131" s="131"/>
      <c r="AL131" s="17">
        <f t="shared" si="208"/>
        <v>134</v>
      </c>
      <c r="AM131" s="17">
        <f t="shared" si="209"/>
        <v>12</v>
      </c>
      <c r="AN131" s="17">
        <f t="shared" si="210"/>
        <v>2010</v>
      </c>
      <c r="AO131" s="17" t="str">
        <f t="shared" si="211"/>
        <v>i</v>
      </c>
      <c r="AP131" s="17">
        <f t="shared" si="212"/>
        <v>127</v>
      </c>
      <c r="AQ131" s="172">
        <f t="shared" si="213"/>
        <v>9.5</v>
      </c>
      <c r="AR131" s="17">
        <f t="shared" si="214"/>
        <v>2008</v>
      </c>
      <c r="AS131" s="17" t="str">
        <f t="shared" si="215"/>
        <v>i</v>
      </c>
      <c r="AT131" s="17">
        <f t="shared" si="216"/>
        <v>149</v>
      </c>
      <c r="AU131" s="141">
        <f t="shared" si="217"/>
        <v>15836</v>
      </c>
      <c r="AV131" s="17">
        <f t="shared" si="218"/>
        <v>2010</v>
      </c>
      <c r="AW131" s="17" t="str">
        <f t="shared" si="219"/>
        <v>m</v>
      </c>
      <c r="AX131" s="17">
        <f t="shared" si="220"/>
        <v>174</v>
      </c>
      <c r="AY131" s="170">
        <f t="shared" si="221"/>
        <v>26</v>
      </c>
      <c r="AZ131" s="17">
        <f t="shared" si="222"/>
        <v>2013</v>
      </c>
      <c r="BA131" s="17" t="str">
        <f t="shared" si="223"/>
        <v>m</v>
      </c>
      <c r="BB131" s="17">
        <f t="shared" si="224"/>
        <v>81</v>
      </c>
      <c r="BC131" s="170">
        <f t="shared" si="225"/>
        <v>50</v>
      </c>
      <c r="BD131" s="17">
        <f t="shared" si="226"/>
        <v>2012</v>
      </c>
      <c r="BE131" s="17" t="str">
        <f t="shared" si="227"/>
        <v>m</v>
      </c>
      <c r="BF131" s="131"/>
      <c r="BG131" s="131"/>
      <c r="BH131" s="131"/>
      <c r="BI131" s="131"/>
      <c r="BJ131" s="17">
        <f t="shared" si="228"/>
        <v>1</v>
      </c>
      <c r="BK131" s="172">
        <f t="shared" si="229"/>
        <v>7</v>
      </c>
      <c r="BL131" s="17">
        <f t="shared" si="230"/>
        <v>2013</v>
      </c>
      <c r="BM131" s="17" t="str">
        <f t="shared" si="231"/>
        <v>m</v>
      </c>
      <c r="BN131" s="17">
        <f t="shared" si="232"/>
        <v>17</v>
      </c>
      <c r="BO131" s="172">
        <f t="shared" si="233"/>
        <v>56.88</v>
      </c>
      <c r="BP131" s="17">
        <f t="shared" si="234"/>
        <v>2013</v>
      </c>
      <c r="BQ131" s="17" t="str">
        <f t="shared" si="235"/>
        <v>m</v>
      </c>
      <c r="BR131" s="131"/>
      <c r="BS131" s="131"/>
      <c r="BT131" s="131"/>
      <c r="BU131" s="131"/>
      <c r="BV131" s="138"/>
      <c r="BW131" s="138"/>
      <c r="BX131" s="138"/>
      <c r="BY131" s="138"/>
      <c r="BZ131" s="17">
        <f t="shared" si="236"/>
        <v>158</v>
      </c>
      <c r="CA131" s="170">
        <f t="shared" si="237"/>
        <v>45</v>
      </c>
      <c r="CB131" s="17">
        <f t="shared" si="238"/>
        <v>2013</v>
      </c>
      <c r="CC131" s="17" t="str">
        <f t="shared" si="239"/>
        <v>m</v>
      </c>
      <c r="CD131" s="131"/>
      <c r="CE131" s="131"/>
      <c r="CF131" s="131"/>
      <c r="CG131" s="131"/>
      <c r="CH131" s="17">
        <f t="shared" si="240"/>
        <v>86</v>
      </c>
      <c r="CI131" s="171">
        <f t="shared" si="241"/>
        <v>-0.32</v>
      </c>
      <c r="CJ131" s="17">
        <f t="shared" si="242"/>
        <v>2013</v>
      </c>
      <c r="CK131" s="17" t="str">
        <f t="shared" si="243"/>
        <v>m</v>
      </c>
      <c r="CL131" s="17">
        <f t="shared" si="244"/>
        <v>119</v>
      </c>
      <c r="CM131" s="170">
        <f t="shared" si="245"/>
        <v>33</v>
      </c>
      <c r="CN131" s="17">
        <f t="shared" si="246"/>
        <v>2013</v>
      </c>
      <c r="CO131" s="17" t="str">
        <f t="shared" si="247"/>
        <v>m</v>
      </c>
    </row>
    <row r="132" spans="1:93" ht="16">
      <c r="A132" s="45" t="s">
        <v>495</v>
      </c>
      <c r="B132" s="45" t="s">
        <v>494</v>
      </c>
      <c r="C132" s="117" t="s">
        <v>140</v>
      </c>
      <c r="D132" s="82">
        <f t="shared" si="186"/>
        <v>101.6</v>
      </c>
      <c r="E132" s="83">
        <f t="shared" si="187"/>
        <v>126</v>
      </c>
      <c r="F132" s="131"/>
      <c r="G132" s="131"/>
      <c r="H132" s="131"/>
      <c r="I132" s="131"/>
      <c r="J132" s="17">
        <f t="shared" si="188"/>
        <v>129</v>
      </c>
      <c r="K132" s="17">
        <f t="shared" si="189"/>
        <v>74</v>
      </c>
      <c r="L132" s="17">
        <f t="shared" si="190"/>
        <v>2007</v>
      </c>
      <c r="M132" s="17" t="str">
        <f t="shared" si="191"/>
        <v>m</v>
      </c>
      <c r="N132" s="17">
        <f t="shared" si="192"/>
        <v>52</v>
      </c>
      <c r="O132" s="17">
        <f t="shared" si="193"/>
        <v>6</v>
      </c>
      <c r="P132" s="17">
        <f t="shared" si="194"/>
        <v>2010</v>
      </c>
      <c r="Q132" s="17" t="str">
        <f t="shared" si="195"/>
        <v>m</v>
      </c>
      <c r="R132" s="131"/>
      <c r="S132" s="131"/>
      <c r="T132" s="131"/>
      <c r="U132" s="131"/>
      <c r="V132" s="17">
        <f t="shared" si="196"/>
        <v>118</v>
      </c>
      <c r="W132" s="17">
        <f t="shared" si="197"/>
        <v>94</v>
      </c>
      <c r="X132" s="17">
        <f t="shared" si="198"/>
        <v>2010</v>
      </c>
      <c r="Y132" s="17" t="str">
        <f t="shared" si="199"/>
        <v>m</v>
      </c>
      <c r="Z132" s="17">
        <f t="shared" si="200"/>
        <v>134</v>
      </c>
      <c r="AA132" s="173">
        <f t="shared" si="201"/>
        <v>0.86099999999999999</v>
      </c>
      <c r="AB132" s="17">
        <f t="shared" si="202"/>
        <v>2008</v>
      </c>
      <c r="AC132" s="17" t="str">
        <f t="shared" si="203"/>
        <v>m</v>
      </c>
      <c r="AD132" s="17">
        <f t="shared" si="204"/>
        <v>161</v>
      </c>
      <c r="AE132" s="170">
        <f t="shared" si="205"/>
        <v>6292</v>
      </c>
      <c r="AF132" s="17">
        <f t="shared" si="206"/>
        <v>2011</v>
      </c>
      <c r="AG132" s="17" t="str">
        <f t="shared" si="207"/>
        <v>m</v>
      </c>
      <c r="AH132" s="131"/>
      <c r="AI132" s="131"/>
      <c r="AJ132" s="131"/>
      <c r="AK132" s="131"/>
      <c r="AL132" s="17">
        <f t="shared" si="208"/>
        <v>145</v>
      </c>
      <c r="AM132" s="17">
        <f t="shared" si="209"/>
        <v>9</v>
      </c>
      <c r="AN132" s="17">
        <f t="shared" si="210"/>
        <v>2010</v>
      </c>
      <c r="AO132" s="17" t="str">
        <f t="shared" si="211"/>
        <v>i</v>
      </c>
      <c r="AP132" s="17">
        <f t="shared" si="212"/>
        <v>132</v>
      </c>
      <c r="AQ132" s="172">
        <f t="shared" si="213"/>
        <v>9.1999999999999993</v>
      </c>
      <c r="AR132" s="17">
        <f t="shared" si="214"/>
        <v>2008</v>
      </c>
      <c r="AS132" s="17" t="str">
        <f t="shared" si="215"/>
        <v>i</v>
      </c>
      <c r="AT132" s="17">
        <f t="shared" si="216"/>
        <v>155</v>
      </c>
      <c r="AU132" s="141">
        <f t="shared" si="217"/>
        <v>20791</v>
      </c>
      <c r="AV132" s="17">
        <f t="shared" si="218"/>
        <v>2010</v>
      </c>
      <c r="AW132" s="17" t="str">
        <f t="shared" si="219"/>
        <v>m</v>
      </c>
      <c r="AX132" s="17">
        <f t="shared" si="220"/>
        <v>148</v>
      </c>
      <c r="AY132" s="170">
        <f t="shared" si="221"/>
        <v>47</v>
      </c>
      <c r="AZ132" s="17">
        <f t="shared" si="222"/>
        <v>2013</v>
      </c>
      <c r="BA132" s="17" t="str">
        <f t="shared" si="223"/>
        <v>m</v>
      </c>
      <c r="BB132" s="17">
        <f t="shared" si="224"/>
        <v>32</v>
      </c>
      <c r="BC132" s="170">
        <f t="shared" si="225"/>
        <v>44</v>
      </c>
      <c r="BD132" s="17">
        <f t="shared" si="226"/>
        <v>2012</v>
      </c>
      <c r="BE132" s="17" t="str">
        <f t="shared" si="227"/>
        <v>m</v>
      </c>
      <c r="BF132" s="131"/>
      <c r="BG132" s="131"/>
      <c r="BH132" s="131"/>
      <c r="BI132" s="131"/>
      <c r="BJ132" s="17">
        <f t="shared" si="228"/>
        <v>31</v>
      </c>
      <c r="BK132" s="172">
        <f t="shared" si="229"/>
        <v>5.5</v>
      </c>
      <c r="BL132" s="17">
        <f t="shared" si="230"/>
        <v>2013</v>
      </c>
      <c r="BM132" s="17" t="str">
        <f t="shared" si="231"/>
        <v>m</v>
      </c>
      <c r="BN132" s="17">
        <f t="shared" si="232"/>
        <v>39</v>
      </c>
      <c r="BO132" s="172">
        <f t="shared" si="233"/>
        <v>41.51</v>
      </c>
      <c r="BP132" s="17">
        <f t="shared" si="234"/>
        <v>2013</v>
      </c>
      <c r="BQ132" s="17" t="str">
        <f t="shared" si="235"/>
        <v>m</v>
      </c>
      <c r="BR132" s="131"/>
      <c r="BS132" s="131"/>
      <c r="BT132" s="131"/>
      <c r="BU132" s="131"/>
      <c r="BV132" s="138"/>
      <c r="BW132" s="138"/>
      <c r="BX132" s="138"/>
      <c r="BY132" s="138"/>
      <c r="BZ132" s="17">
        <f t="shared" si="236"/>
        <v>124</v>
      </c>
      <c r="CA132" s="170">
        <f t="shared" si="237"/>
        <v>79</v>
      </c>
      <c r="CB132" s="17">
        <f t="shared" si="238"/>
        <v>2013</v>
      </c>
      <c r="CC132" s="17" t="str">
        <f t="shared" si="239"/>
        <v>m</v>
      </c>
      <c r="CD132" s="131"/>
      <c r="CE132" s="131"/>
      <c r="CF132" s="131"/>
      <c r="CG132" s="131"/>
      <c r="CH132" s="17">
        <f t="shared" si="240"/>
        <v>126</v>
      </c>
      <c r="CI132" s="171">
        <f t="shared" si="241"/>
        <v>0.15</v>
      </c>
      <c r="CJ132" s="17">
        <f t="shared" si="242"/>
        <v>2013</v>
      </c>
      <c r="CK132" s="17" t="str">
        <f t="shared" si="243"/>
        <v>m</v>
      </c>
      <c r="CL132" s="17">
        <f t="shared" si="244"/>
        <v>132</v>
      </c>
      <c r="CM132" s="170">
        <f t="shared" si="245"/>
        <v>35</v>
      </c>
      <c r="CN132" s="17">
        <f t="shared" si="246"/>
        <v>2013</v>
      </c>
      <c r="CO132" s="17" t="str">
        <f t="shared" si="247"/>
        <v>i</v>
      </c>
    </row>
    <row r="133" spans="1:93" ht="16">
      <c r="A133" s="45" t="s">
        <v>531</v>
      </c>
      <c r="B133" s="45" t="s">
        <v>530</v>
      </c>
      <c r="C133" s="117" t="s">
        <v>149</v>
      </c>
      <c r="D133" s="82">
        <f t="shared" si="186"/>
        <v>102</v>
      </c>
      <c r="E133" s="83">
        <f t="shared" si="187"/>
        <v>127</v>
      </c>
      <c r="F133" s="131"/>
      <c r="G133" s="131"/>
      <c r="H133" s="131"/>
      <c r="I133" s="131"/>
      <c r="J133" s="17">
        <f t="shared" si="188"/>
        <v>138</v>
      </c>
      <c r="K133" s="17">
        <f t="shared" si="189"/>
        <v>75</v>
      </c>
      <c r="L133" s="17">
        <f t="shared" si="190"/>
        <v>2007</v>
      </c>
      <c r="M133" s="17" t="str">
        <f t="shared" si="191"/>
        <v>m</v>
      </c>
      <c r="N133" s="17">
        <f t="shared" si="192"/>
        <v>84</v>
      </c>
      <c r="O133" s="17">
        <f t="shared" si="193"/>
        <v>8</v>
      </c>
      <c r="P133" s="17">
        <f t="shared" si="194"/>
        <v>2010</v>
      </c>
      <c r="Q133" s="17" t="str">
        <f t="shared" si="195"/>
        <v>m</v>
      </c>
      <c r="R133" s="131"/>
      <c r="S133" s="131"/>
      <c r="T133" s="131"/>
      <c r="U133" s="131"/>
      <c r="V133" s="17">
        <f t="shared" si="196"/>
        <v>74</v>
      </c>
      <c r="W133" s="17">
        <f t="shared" si="197"/>
        <v>81</v>
      </c>
      <c r="X133" s="17">
        <f t="shared" si="198"/>
        <v>2010</v>
      </c>
      <c r="Y133" s="17" t="str">
        <f t="shared" si="199"/>
        <v>m</v>
      </c>
      <c r="Z133" s="17">
        <f t="shared" si="200"/>
        <v>94</v>
      </c>
      <c r="AA133" s="173">
        <f t="shared" si="201"/>
        <v>0.80800000000000005</v>
      </c>
      <c r="AB133" s="17">
        <f t="shared" si="202"/>
        <v>2008</v>
      </c>
      <c r="AC133" s="17" t="str">
        <f t="shared" si="203"/>
        <v>m</v>
      </c>
      <c r="AD133" s="17">
        <f t="shared" si="204"/>
        <v>106</v>
      </c>
      <c r="AE133" s="170">
        <f t="shared" si="205"/>
        <v>2090</v>
      </c>
      <c r="AF133" s="17">
        <f t="shared" si="206"/>
        <v>2011</v>
      </c>
      <c r="AG133" s="17" t="str">
        <f t="shared" si="207"/>
        <v>i</v>
      </c>
      <c r="AH133" s="131"/>
      <c r="AI133" s="131"/>
      <c r="AJ133" s="131"/>
      <c r="AK133" s="131"/>
      <c r="AL133" s="17">
        <f t="shared" si="208"/>
        <v>104</v>
      </c>
      <c r="AM133" s="17">
        <f t="shared" si="209"/>
        <v>21</v>
      </c>
      <c r="AN133" s="17">
        <f t="shared" si="210"/>
        <v>2010</v>
      </c>
      <c r="AO133" s="17" t="str">
        <f t="shared" si="211"/>
        <v>i</v>
      </c>
      <c r="AP133" s="17">
        <f t="shared" si="212"/>
        <v>105</v>
      </c>
      <c r="AQ133" s="172">
        <f t="shared" si="213"/>
        <v>10.1</v>
      </c>
      <c r="AR133" s="17">
        <f t="shared" si="214"/>
        <v>2008</v>
      </c>
      <c r="AS133" s="17" t="str">
        <f t="shared" si="215"/>
        <v>i</v>
      </c>
      <c r="AT133" s="17">
        <f t="shared" si="216"/>
        <v>114</v>
      </c>
      <c r="AU133" s="141">
        <f t="shared" si="217"/>
        <v>6677</v>
      </c>
      <c r="AV133" s="17">
        <f t="shared" si="218"/>
        <v>2010</v>
      </c>
      <c r="AW133" s="17" t="str">
        <f t="shared" si="219"/>
        <v>m</v>
      </c>
      <c r="AX133" s="17">
        <f t="shared" si="220"/>
        <v>129</v>
      </c>
      <c r="AY133" s="170">
        <f t="shared" si="221"/>
        <v>64</v>
      </c>
      <c r="AZ133" s="17">
        <f t="shared" si="222"/>
        <v>2013</v>
      </c>
      <c r="BA133" s="17" t="str">
        <f t="shared" si="223"/>
        <v>m</v>
      </c>
      <c r="BB133" s="17">
        <f t="shared" si="224"/>
        <v>104</v>
      </c>
      <c r="BC133" s="170">
        <f t="shared" si="225"/>
        <v>53</v>
      </c>
      <c r="BD133" s="17">
        <f t="shared" si="226"/>
        <v>2012</v>
      </c>
      <c r="BE133" s="17" t="str">
        <f t="shared" si="227"/>
        <v>i</v>
      </c>
      <c r="BF133" s="131"/>
      <c r="BG133" s="131"/>
      <c r="BH133" s="131"/>
      <c r="BI133" s="131"/>
      <c r="BJ133" s="17">
        <f t="shared" si="228"/>
        <v>156</v>
      </c>
      <c r="BK133" s="172">
        <f t="shared" si="229"/>
        <v>1</v>
      </c>
      <c r="BL133" s="17">
        <f t="shared" si="230"/>
        <v>2013</v>
      </c>
      <c r="BM133" s="17" t="str">
        <f t="shared" si="231"/>
        <v>m</v>
      </c>
      <c r="BN133" s="17">
        <f t="shared" si="232"/>
        <v>155</v>
      </c>
      <c r="BO133" s="172">
        <f t="shared" si="233"/>
        <v>19.72</v>
      </c>
      <c r="BP133" s="17">
        <f t="shared" si="234"/>
        <v>2013</v>
      </c>
      <c r="BQ133" s="17" t="str">
        <f t="shared" si="235"/>
        <v>m</v>
      </c>
      <c r="BR133" s="131"/>
      <c r="BS133" s="131"/>
      <c r="BT133" s="131"/>
      <c r="BU133" s="131"/>
      <c r="BV133" s="138"/>
      <c r="BW133" s="138"/>
      <c r="BX133" s="138"/>
      <c r="BY133" s="138"/>
      <c r="BZ133" s="17">
        <f t="shared" si="236"/>
        <v>8</v>
      </c>
      <c r="CA133" s="170">
        <f t="shared" si="237"/>
        <v>210</v>
      </c>
      <c r="CB133" s="17">
        <f t="shared" si="238"/>
        <v>2013</v>
      </c>
      <c r="CC133" s="17" t="str">
        <f t="shared" si="239"/>
        <v>m</v>
      </c>
      <c r="CD133" s="131"/>
      <c r="CE133" s="131"/>
      <c r="CF133" s="131"/>
      <c r="CG133" s="131"/>
      <c r="CH133" s="17">
        <f t="shared" si="240"/>
        <v>152</v>
      </c>
      <c r="CI133" s="171">
        <f t="shared" si="241"/>
        <v>0.74</v>
      </c>
      <c r="CJ133" s="17">
        <f t="shared" si="242"/>
        <v>2013</v>
      </c>
      <c r="CK133" s="17" t="str">
        <f t="shared" si="243"/>
        <v>m</v>
      </c>
      <c r="CL133" s="17">
        <f t="shared" si="244"/>
        <v>101</v>
      </c>
      <c r="CM133" s="170">
        <f t="shared" si="245"/>
        <v>30</v>
      </c>
      <c r="CN133" s="17">
        <f t="shared" si="246"/>
        <v>2013</v>
      </c>
      <c r="CO133" s="17" t="str">
        <f t="shared" si="247"/>
        <v>i</v>
      </c>
    </row>
    <row r="134" spans="1:93" ht="16">
      <c r="A134" s="45" t="s">
        <v>331</v>
      </c>
      <c r="B134" s="45" t="s">
        <v>330</v>
      </c>
      <c r="C134" s="117" t="s">
        <v>138</v>
      </c>
      <c r="D134" s="82">
        <f t="shared" si="186"/>
        <v>103.06666666666666</v>
      </c>
      <c r="E134" s="83">
        <f t="shared" si="187"/>
        <v>128</v>
      </c>
      <c r="F134" s="131"/>
      <c r="G134" s="131"/>
      <c r="H134" s="131"/>
      <c r="I134" s="131"/>
      <c r="J134" s="17">
        <f t="shared" si="188"/>
        <v>129</v>
      </c>
      <c r="K134" s="17">
        <f t="shared" si="189"/>
        <v>74</v>
      </c>
      <c r="L134" s="17">
        <f t="shared" si="190"/>
        <v>2007</v>
      </c>
      <c r="M134" s="17" t="str">
        <f t="shared" si="191"/>
        <v>m</v>
      </c>
      <c r="N134" s="17">
        <f t="shared" si="192"/>
        <v>84</v>
      </c>
      <c r="O134" s="17">
        <f t="shared" si="193"/>
        <v>8</v>
      </c>
      <c r="P134" s="17">
        <f t="shared" si="194"/>
        <v>2010</v>
      </c>
      <c r="Q134" s="17" t="str">
        <f t="shared" si="195"/>
        <v>m</v>
      </c>
      <c r="R134" s="131"/>
      <c r="S134" s="131"/>
      <c r="T134" s="131"/>
      <c r="U134" s="131"/>
      <c r="V134" s="17">
        <f t="shared" si="196"/>
        <v>82</v>
      </c>
      <c r="W134" s="17">
        <f t="shared" si="197"/>
        <v>85</v>
      </c>
      <c r="X134" s="17">
        <f t="shared" si="198"/>
        <v>2010</v>
      </c>
      <c r="Y134" s="17" t="str">
        <f t="shared" si="199"/>
        <v>i</v>
      </c>
      <c r="Z134" s="17">
        <f t="shared" si="200"/>
        <v>56</v>
      </c>
      <c r="AA134" s="173">
        <f t="shared" si="201"/>
        <v>0.75600000000000001</v>
      </c>
      <c r="AB134" s="17">
        <f t="shared" si="202"/>
        <v>2008</v>
      </c>
      <c r="AC134" s="17" t="str">
        <f t="shared" si="203"/>
        <v>m</v>
      </c>
      <c r="AD134" s="17">
        <f t="shared" si="204"/>
        <v>108</v>
      </c>
      <c r="AE134" s="170">
        <f t="shared" si="205"/>
        <v>2183</v>
      </c>
      <c r="AF134" s="17">
        <f t="shared" si="206"/>
        <v>2011</v>
      </c>
      <c r="AG134" s="17" t="str">
        <f t="shared" si="207"/>
        <v>i</v>
      </c>
      <c r="AH134" s="131"/>
      <c r="AI134" s="131"/>
      <c r="AJ134" s="131"/>
      <c r="AK134" s="131"/>
      <c r="AL134" s="17">
        <f t="shared" si="208"/>
        <v>104</v>
      </c>
      <c r="AM134" s="17">
        <f t="shared" si="209"/>
        <v>21</v>
      </c>
      <c r="AN134" s="17">
        <f t="shared" si="210"/>
        <v>2010</v>
      </c>
      <c r="AO134" s="17" t="str">
        <f t="shared" si="211"/>
        <v>i</v>
      </c>
      <c r="AP134" s="17">
        <f t="shared" si="212"/>
        <v>113</v>
      </c>
      <c r="AQ134" s="172">
        <f t="shared" si="213"/>
        <v>10</v>
      </c>
      <c r="AR134" s="17">
        <f t="shared" si="214"/>
        <v>2008</v>
      </c>
      <c r="AS134" s="17" t="str">
        <f t="shared" si="215"/>
        <v>i</v>
      </c>
      <c r="AT134" s="17">
        <f t="shared" si="216"/>
        <v>116</v>
      </c>
      <c r="AU134" s="141">
        <f t="shared" si="217"/>
        <v>7021</v>
      </c>
      <c r="AV134" s="17">
        <f t="shared" si="218"/>
        <v>2010</v>
      </c>
      <c r="AW134" s="17" t="str">
        <f t="shared" si="219"/>
        <v>m</v>
      </c>
      <c r="AX134" s="17">
        <f t="shared" si="220"/>
        <v>116</v>
      </c>
      <c r="AY134" s="170">
        <f t="shared" si="221"/>
        <v>77</v>
      </c>
      <c r="AZ134" s="17">
        <f t="shared" si="222"/>
        <v>2013</v>
      </c>
      <c r="BA134" s="17" t="str">
        <f t="shared" si="223"/>
        <v>m</v>
      </c>
      <c r="BB134" s="17">
        <f t="shared" si="224"/>
        <v>111</v>
      </c>
      <c r="BC134" s="170">
        <f t="shared" si="225"/>
        <v>54</v>
      </c>
      <c r="BD134" s="17">
        <f t="shared" si="226"/>
        <v>2012</v>
      </c>
      <c r="BE134" s="17" t="str">
        <f t="shared" si="227"/>
        <v>i</v>
      </c>
      <c r="BF134" s="131"/>
      <c r="BG134" s="131"/>
      <c r="BH134" s="131"/>
      <c r="BI134" s="131"/>
      <c r="BJ134" s="17">
        <f t="shared" si="228"/>
        <v>156</v>
      </c>
      <c r="BK134" s="172">
        <f t="shared" si="229"/>
        <v>1</v>
      </c>
      <c r="BL134" s="17">
        <f t="shared" si="230"/>
        <v>2013</v>
      </c>
      <c r="BM134" s="17" t="str">
        <f t="shared" si="231"/>
        <v>m</v>
      </c>
      <c r="BN134" s="17">
        <f t="shared" si="232"/>
        <v>155</v>
      </c>
      <c r="BO134" s="172">
        <f t="shared" si="233"/>
        <v>19.72</v>
      </c>
      <c r="BP134" s="17">
        <f t="shared" si="234"/>
        <v>2013</v>
      </c>
      <c r="BQ134" s="17" t="str">
        <f t="shared" si="235"/>
        <v>m</v>
      </c>
      <c r="BR134" s="131"/>
      <c r="BS134" s="131"/>
      <c r="BT134" s="131"/>
      <c r="BU134" s="131"/>
      <c r="BV134" s="138"/>
      <c r="BW134" s="138"/>
      <c r="BX134" s="138"/>
      <c r="BY134" s="138"/>
      <c r="BZ134" s="17">
        <f t="shared" si="236"/>
        <v>24</v>
      </c>
      <c r="CA134" s="170">
        <f t="shared" si="237"/>
        <v>189</v>
      </c>
      <c r="CB134" s="17">
        <f t="shared" si="238"/>
        <v>2013</v>
      </c>
      <c r="CC134" s="17" t="str">
        <f t="shared" si="239"/>
        <v>m</v>
      </c>
      <c r="CD134" s="131"/>
      <c r="CE134" s="131"/>
      <c r="CF134" s="131"/>
      <c r="CG134" s="131"/>
      <c r="CH134" s="17">
        <f t="shared" si="240"/>
        <v>147</v>
      </c>
      <c r="CI134" s="171">
        <f t="shared" si="241"/>
        <v>0.71</v>
      </c>
      <c r="CJ134" s="17">
        <f t="shared" si="242"/>
        <v>2013</v>
      </c>
      <c r="CK134" s="17" t="str">
        <f t="shared" si="243"/>
        <v>m</v>
      </c>
      <c r="CL134" s="17">
        <f t="shared" si="244"/>
        <v>101</v>
      </c>
      <c r="CM134" s="170">
        <f t="shared" si="245"/>
        <v>30</v>
      </c>
      <c r="CN134" s="17">
        <f t="shared" si="246"/>
        <v>2013</v>
      </c>
      <c r="CO134" s="17" t="str">
        <f t="shared" si="247"/>
        <v>i</v>
      </c>
    </row>
    <row r="135" spans="1:93" ht="16">
      <c r="A135" s="45" t="s">
        <v>463</v>
      </c>
      <c r="B135" s="45" t="s">
        <v>462</v>
      </c>
      <c r="C135" s="117" t="s">
        <v>139</v>
      </c>
      <c r="D135" s="82">
        <f t="shared" ref="D135:D166" si="248">AVERAGE(J135,N135,V135,AD135,AL135,AP135,AT135,AX135,BB135,BJ135,BN135,BV135,BZ135,CH135,CL135,)</f>
        <v>103.53333333333333</v>
      </c>
      <c r="E135" s="83">
        <f t="shared" ref="E135:E166" si="249">RANK(D135,D$7:D$206,1)</f>
        <v>129</v>
      </c>
      <c r="F135" s="131"/>
      <c r="G135" s="131"/>
      <c r="H135" s="131"/>
      <c r="I135" s="131"/>
      <c r="J135" s="17">
        <f t="shared" ref="J135:J166" si="250">RANK(K135,K$7:K$206,1)</f>
        <v>129</v>
      </c>
      <c r="K135" s="17">
        <f t="shared" ref="K135:K166" si="251">ROUND(VLOOKUP($C135&amp;", "&amp;J$5,Data,8,FALSE),0)</f>
        <v>74</v>
      </c>
      <c r="L135" s="17">
        <f t="shared" ref="L135:L166" si="252">VLOOKUP($C135&amp;", "&amp;J$5,Data,9,FALSE)</f>
        <v>2007</v>
      </c>
      <c r="M135" s="17" t="str">
        <f t="shared" ref="M135:M166" si="253">VLOOKUP($C135&amp;", "&amp;J$5,Data,10,FALSE)</f>
        <v>m</v>
      </c>
      <c r="N135" s="17">
        <f t="shared" ref="N135:N166" si="254">RANK(O135,O$7:O$206,1)</f>
        <v>160</v>
      </c>
      <c r="O135" s="17">
        <f t="shared" ref="O135:O166" si="255">ROUND(VLOOKUP($C135&amp;", "&amp;N$5,Data,8,FALSE),0)</f>
        <v>11</v>
      </c>
      <c r="P135" s="17">
        <f t="shared" ref="P135:P166" si="256">VLOOKUP($C135&amp;", "&amp;N$5,Data,9,FALSE)</f>
        <v>2010</v>
      </c>
      <c r="Q135" s="17" t="str">
        <f t="shared" ref="Q135:Q166" si="257">VLOOKUP($C135&amp;", "&amp;N$5,Data,10,FALSE)</f>
        <v>m</v>
      </c>
      <c r="R135" s="131"/>
      <c r="S135" s="131"/>
      <c r="T135" s="131"/>
      <c r="U135" s="131"/>
      <c r="V135" s="17">
        <f t="shared" ref="V135:V166" si="258">RANK(W135,W$7:W$206,1)</f>
        <v>118</v>
      </c>
      <c r="W135" s="17">
        <f t="shared" ref="W135:W166" si="259">ROUND(VLOOKUP($C135&amp;", "&amp;V$5,Data,8,FALSE),0)</f>
        <v>94</v>
      </c>
      <c r="X135" s="17">
        <f t="shared" ref="X135:X166" si="260">VLOOKUP($C135&amp;", "&amp;V$5,Data,9,FALSE)</f>
        <v>2010</v>
      </c>
      <c r="Y135" s="17" t="str">
        <f t="shared" ref="Y135:Y166" si="261">VLOOKUP($C135&amp;", "&amp;V$5,Data,10,FALSE)</f>
        <v>m</v>
      </c>
      <c r="Z135" s="17">
        <f t="shared" ref="Z135:Z166" si="262">RANK(AA135,AA$7:AA$206,1)</f>
        <v>101</v>
      </c>
      <c r="AA135" s="173">
        <f t="shared" ref="AA135:AA166" si="263">ROUND(VLOOKUP($C135&amp;", "&amp;Z$5,Data,8,FALSE),3)</f>
        <v>0.81399999999999995</v>
      </c>
      <c r="AB135" s="17">
        <f t="shared" ref="AB135:AB166" si="264">VLOOKUP($C135&amp;", "&amp;Z$5,Data,9,FALSE)</f>
        <v>2008</v>
      </c>
      <c r="AC135" s="17" t="str">
        <f t="shared" ref="AC135:AC166" si="265">VLOOKUP($C135&amp;", "&amp;Z$5,Data,10,FALSE)</f>
        <v>i</v>
      </c>
      <c r="AD135" s="17">
        <f t="shared" ref="AD135:AD166" si="266">RANK(AE135,AE$7:AE$206,1)</f>
        <v>155</v>
      </c>
      <c r="AE135" s="170">
        <f t="shared" ref="AE135:AE166" si="267">ROUND(VLOOKUP($C135&amp;", "&amp;AD$5,Data,8,FALSE),0)</f>
        <v>5747</v>
      </c>
      <c r="AF135" s="17">
        <f t="shared" ref="AF135:AF166" si="268">VLOOKUP($C135&amp;", "&amp;AD$5,Data,9,FALSE)</f>
        <v>2011</v>
      </c>
      <c r="AG135" s="17" t="str">
        <f t="shared" ref="AG135:AG166" si="269">VLOOKUP($C135&amp;", "&amp;AD$5,Data,10,FALSE)</f>
        <v>m</v>
      </c>
      <c r="AH135" s="131"/>
      <c r="AI135" s="131"/>
      <c r="AJ135" s="131"/>
      <c r="AK135" s="131"/>
      <c r="AL135" s="17">
        <f t="shared" ref="AL135:AL166" si="270">RANK(AM135,AM$7:AM$206,0)</f>
        <v>145</v>
      </c>
      <c r="AM135" s="17">
        <f t="shared" ref="AM135:AM166" si="271">ROUND(VLOOKUP($C135&amp;", "&amp;AL$5,Data,8,FALSE),0)</f>
        <v>9</v>
      </c>
      <c r="AN135" s="17">
        <f t="shared" ref="AN135:AN166" si="272">VLOOKUP($C135&amp;", "&amp;AL$5,Data,9,FALSE)</f>
        <v>2011</v>
      </c>
      <c r="AO135" s="17" t="str">
        <f t="shared" ref="AO135:AO166" si="273">VLOOKUP($C135&amp;", "&amp;AL$5,Data,10,FALSE)</f>
        <v>m</v>
      </c>
      <c r="AP135" s="17">
        <f t="shared" ref="AP135:AP166" si="274">RANK(AQ135,AQ$7:AQ$206,0)</f>
        <v>105</v>
      </c>
      <c r="AQ135" s="172">
        <f t="shared" ref="AQ135:AQ166" si="275">ROUND(VLOOKUP($C135&amp;", "&amp;AP$5,Data,8,FALSE),1)</f>
        <v>10.1</v>
      </c>
      <c r="AR135" s="17">
        <f t="shared" ref="AR135:AR166" si="276">VLOOKUP($C135&amp;", "&amp;AP$5,Data,9,FALSE)</f>
        <v>2008</v>
      </c>
      <c r="AS135" s="17" t="str">
        <f t="shared" ref="AS135:AS166" si="277">VLOOKUP($C135&amp;", "&amp;AP$5,Data,10,FALSE)</f>
        <v>i</v>
      </c>
      <c r="AT135" s="17">
        <f t="shared" ref="AT135:AT166" si="278">RANK(AU135,AU$7:AU$206,1)</f>
        <v>113</v>
      </c>
      <c r="AU135" s="141">
        <f t="shared" ref="AU135:AU166" si="279">ROUND(VLOOKUP($C135&amp;", "&amp;AT$5,Data,8,FALSE),0)</f>
        <v>6510</v>
      </c>
      <c r="AV135" s="17">
        <f t="shared" ref="AV135:AV166" si="280">VLOOKUP($C135&amp;", "&amp;AT$5,Data,9,FALSE)</f>
        <v>2010</v>
      </c>
      <c r="AW135" s="17" t="str">
        <f t="shared" ref="AW135:AW166" si="281">VLOOKUP($C135&amp;", "&amp;AT$5,Data,10,FALSE)</f>
        <v>m</v>
      </c>
      <c r="AX135" s="17">
        <f t="shared" ref="AX135:AX166" si="282">RANK(AY135,AY$7:AY$206,0)</f>
        <v>151</v>
      </c>
      <c r="AY135" s="170">
        <f t="shared" ref="AY135:AY166" si="283">ROUND(VLOOKUP($C135&amp;", "&amp;AX$5,Data,8,FALSE),0)</f>
        <v>44</v>
      </c>
      <c r="AZ135" s="17">
        <f t="shared" ref="AZ135:AZ166" si="284">VLOOKUP($C135&amp;", "&amp;AX$5,Data,9,FALSE)</f>
        <v>2013</v>
      </c>
      <c r="BA135" s="17" t="str">
        <f t="shared" ref="BA135:BA166" si="285">VLOOKUP($C135&amp;", "&amp;AX$5,Data,10,FALSE)</f>
        <v>m</v>
      </c>
      <c r="BB135" s="17">
        <f t="shared" ref="BB135:BB166" si="286">RANK(BC135,BC$7:BC$206,1)</f>
        <v>104</v>
      </c>
      <c r="BC135" s="170">
        <f t="shared" ref="BC135:BC166" si="287">ROUND(VLOOKUP($C135&amp;", "&amp;BB$5,Data,8,FALSE),0)</f>
        <v>53</v>
      </c>
      <c r="BD135" s="17">
        <f t="shared" ref="BD135:BD166" si="288">VLOOKUP($C135&amp;", "&amp;BB$5,Data,9,FALSE)</f>
        <v>2012</v>
      </c>
      <c r="BE135" s="17" t="str">
        <f t="shared" ref="BE135:BE166" si="289">VLOOKUP($C135&amp;", "&amp;BB$5,Data,10,FALSE)</f>
        <v>i</v>
      </c>
      <c r="BF135" s="131"/>
      <c r="BG135" s="131"/>
      <c r="BH135" s="131"/>
      <c r="BI135" s="131"/>
      <c r="BJ135" s="17">
        <f t="shared" ref="BJ135:BJ166" si="290">RANK(BK135,BK$7:BK$206,0)</f>
        <v>106</v>
      </c>
      <c r="BK135" s="172">
        <f t="shared" ref="BK135:BK166" si="291">ROUND(VLOOKUP($C135&amp;", "&amp;BJ$5,Data,8,FALSE),1)</f>
        <v>2.5</v>
      </c>
      <c r="BL135" s="17">
        <f t="shared" ref="BL135:BL166" si="292">VLOOKUP($C135&amp;", "&amp;BJ$5,Data,9,FALSE)</f>
        <v>2013</v>
      </c>
      <c r="BM135" s="17" t="str">
        <f t="shared" ref="BM135:BM166" si="293">VLOOKUP($C135&amp;", "&amp;BJ$5,Data,10,FALSE)</f>
        <v>m</v>
      </c>
      <c r="BN135" s="17">
        <f t="shared" ref="BN135:BN166" si="294">RANK(BO135,BO$7:BO$206,0)</f>
        <v>69</v>
      </c>
      <c r="BO135" s="172">
        <f t="shared" ref="BO135:BO166" si="295">ROUND(VLOOKUP($C135&amp;", "&amp;BN$5,Data,8,FALSE),2)</f>
        <v>32.97</v>
      </c>
      <c r="BP135" s="17">
        <f t="shared" ref="BP135:BP166" si="296">VLOOKUP($C135&amp;", "&amp;BN$5,Data,9,FALSE)</f>
        <v>2013</v>
      </c>
      <c r="BQ135" s="17" t="str">
        <f t="shared" ref="BQ135:BQ166" si="297">VLOOKUP($C135&amp;", "&amp;BN$5,Data,10,FALSE)</f>
        <v>m</v>
      </c>
      <c r="BR135" s="131"/>
      <c r="BS135" s="131"/>
      <c r="BT135" s="131"/>
      <c r="BU135" s="131"/>
      <c r="BV135" s="138"/>
      <c r="BW135" s="138"/>
      <c r="BX135" s="138"/>
      <c r="BY135" s="138"/>
      <c r="BZ135" s="17">
        <f t="shared" ref="BZ135:BZ166" si="298">RANK(CA135,CA$7:CA$206,0)</f>
        <v>65</v>
      </c>
      <c r="CA135" s="170">
        <f t="shared" ref="CA135:CA166" si="299">ROUND(VLOOKUP($C135&amp;", "&amp;BZ$5,Data,8,FALSE),0)</f>
        <v>139</v>
      </c>
      <c r="CB135" s="17">
        <f t="shared" ref="CB135:CB166" si="300">VLOOKUP($C135&amp;", "&amp;BZ$5,Data,9,FALSE)</f>
        <v>2013</v>
      </c>
      <c r="CC135" s="17" t="str">
        <f t="shared" ref="CC135:CC166" si="301">VLOOKUP($C135&amp;", "&amp;BZ$5,Data,10,FALSE)</f>
        <v>m</v>
      </c>
      <c r="CD135" s="131"/>
      <c r="CE135" s="131"/>
      <c r="CF135" s="131"/>
      <c r="CG135" s="131"/>
      <c r="CH135" s="17">
        <f t="shared" ref="CH135:CH166" si="302">RANK(CI135,CI$7:CI$206,1)</f>
        <v>124</v>
      </c>
      <c r="CI135" s="171">
        <f t="shared" ref="CI135:CI166" si="303">ROUND(VLOOKUP($C135&amp;", "&amp;CH$5,Data,8,FALSE),2)</f>
        <v>0.14000000000000001</v>
      </c>
      <c r="CJ135" s="17">
        <f t="shared" ref="CJ135:CJ166" si="304">VLOOKUP($C135&amp;", "&amp;CH$5,Data,9,FALSE)</f>
        <v>2013</v>
      </c>
      <c r="CK135" s="17" t="str">
        <f t="shared" ref="CK135:CK166" si="305">VLOOKUP($C135&amp;", "&amp;CH$5,Data,10,FALSE)</f>
        <v>m</v>
      </c>
      <c r="CL135" s="17">
        <f t="shared" ref="CL135:CL166" si="306">RANK(CM135,CM$7:CM$206,1)</f>
        <v>9</v>
      </c>
      <c r="CM135" s="170">
        <f t="shared" ref="CM135:CM166" si="307">ROUND(VLOOKUP($C135&amp;", "&amp;CL$5,Data,8,FALSE),0)</f>
        <v>18</v>
      </c>
      <c r="CN135" s="17">
        <f t="shared" ref="CN135:CN166" si="308">VLOOKUP($C135&amp;", "&amp;CL$5,Data,9,FALSE)</f>
        <v>2013</v>
      </c>
      <c r="CO135" s="17" t="str">
        <f t="shared" ref="CO135:CO166" si="309">VLOOKUP($C135&amp;", "&amp;CL$5,Data,10,FALSE)</f>
        <v>m</v>
      </c>
    </row>
    <row r="136" spans="1:93" ht="16">
      <c r="A136" s="45" t="s">
        <v>275</v>
      </c>
      <c r="B136" s="45" t="s">
        <v>274</v>
      </c>
      <c r="C136" s="117" t="s">
        <v>124</v>
      </c>
      <c r="D136" s="82">
        <f t="shared" si="248"/>
        <v>103.66666666666667</v>
      </c>
      <c r="E136" s="83">
        <f t="shared" si="249"/>
        <v>130</v>
      </c>
      <c r="F136" s="131"/>
      <c r="G136" s="131"/>
      <c r="H136" s="131"/>
      <c r="I136" s="131"/>
      <c r="J136" s="17">
        <f t="shared" si="250"/>
        <v>117</v>
      </c>
      <c r="K136" s="17">
        <f t="shared" si="251"/>
        <v>73</v>
      </c>
      <c r="L136" s="17">
        <f t="shared" si="252"/>
        <v>2007</v>
      </c>
      <c r="M136" s="17" t="str">
        <f t="shared" si="253"/>
        <v>m</v>
      </c>
      <c r="N136" s="17">
        <f t="shared" si="254"/>
        <v>67</v>
      </c>
      <c r="O136" s="17">
        <f t="shared" si="255"/>
        <v>7</v>
      </c>
      <c r="P136" s="17">
        <f t="shared" si="256"/>
        <v>2010</v>
      </c>
      <c r="Q136" s="17" t="str">
        <f t="shared" si="257"/>
        <v>m</v>
      </c>
      <c r="R136" s="131"/>
      <c r="S136" s="131"/>
      <c r="T136" s="131"/>
      <c r="U136" s="131"/>
      <c r="V136" s="17">
        <f t="shared" si="258"/>
        <v>95</v>
      </c>
      <c r="W136" s="17">
        <f t="shared" si="259"/>
        <v>89</v>
      </c>
      <c r="X136" s="17">
        <f t="shared" si="260"/>
        <v>2010</v>
      </c>
      <c r="Y136" s="17" t="str">
        <f t="shared" si="261"/>
        <v>m</v>
      </c>
      <c r="Z136" s="17">
        <f t="shared" si="262"/>
        <v>146</v>
      </c>
      <c r="AA136" s="173">
        <f t="shared" si="263"/>
        <v>0.875</v>
      </c>
      <c r="AB136" s="17">
        <f t="shared" si="264"/>
        <v>2008</v>
      </c>
      <c r="AC136" s="17" t="str">
        <f t="shared" si="265"/>
        <v>m</v>
      </c>
      <c r="AD136" s="17">
        <f t="shared" si="266"/>
        <v>114</v>
      </c>
      <c r="AE136" s="170">
        <f t="shared" si="267"/>
        <v>2438</v>
      </c>
      <c r="AF136" s="17">
        <f t="shared" si="268"/>
        <v>2011</v>
      </c>
      <c r="AG136" s="17" t="str">
        <f t="shared" si="269"/>
        <v>m</v>
      </c>
      <c r="AH136" s="131"/>
      <c r="AI136" s="131"/>
      <c r="AJ136" s="131"/>
      <c r="AK136" s="131"/>
      <c r="AL136" s="17">
        <f t="shared" si="270"/>
        <v>104</v>
      </c>
      <c r="AM136" s="17">
        <f t="shared" si="271"/>
        <v>21</v>
      </c>
      <c r="AN136" s="17">
        <f t="shared" si="272"/>
        <v>2009</v>
      </c>
      <c r="AO136" s="17" t="str">
        <f t="shared" si="273"/>
        <v>m</v>
      </c>
      <c r="AP136" s="17">
        <f t="shared" si="274"/>
        <v>146</v>
      </c>
      <c r="AQ136" s="172">
        <f t="shared" si="275"/>
        <v>7.9</v>
      </c>
      <c r="AR136" s="17">
        <f t="shared" si="276"/>
        <v>2008</v>
      </c>
      <c r="AS136" s="17" t="str">
        <f t="shared" si="277"/>
        <v>m</v>
      </c>
      <c r="AT136" s="17">
        <f t="shared" si="278"/>
        <v>133</v>
      </c>
      <c r="AU136" s="141">
        <f t="shared" si="279"/>
        <v>10716</v>
      </c>
      <c r="AV136" s="17">
        <f t="shared" si="280"/>
        <v>2010</v>
      </c>
      <c r="AW136" s="17" t="str">
        <f t="shared" si="281"/>
        <v>m</v>
      </c>
      <c r="AX136" s="17">
        <f t="shared" si="282"/>
        <v>75</v>
      </c>
      <c r="AY136" s="170">
        <f t="shared" si="283"/>
        <v>116</v>
      </c>
      <c r="AZ136" s="17">
        <f t="shared" si="284"/>
        <v>2013</v>
      </c>
      <c r="BA136" s="17" t="str">
        <f t="shared" si="285"/>
        <v>m</v>
      </c>
      <c r="BB136" s="17">
        <f t="shared" si="286"/>
        <v>166</v>
      </c>
      <c r="BC136" s="170">
        <f t="shared" si="287"/>
        <v>61</v>
      </c>
      <c r="BD136" s="17">
        <f t="shared" si="288"/>
        <v>2012</v>
      </c>
      <c r="BE136" s="17" t="str">
        <f t="shared" si="289"/>
        <v>m</v>
      </c>
      <c r="BF136" s="131"/>
      <c r="BG136" s="131"/>
      <c r="BH136" s="131"/>
      <c r="BI136" s="131"/>
      <c r="BJ136" s="17">
        <f t="shared" si="290"/>
        <v>118</v>
      </c>
      <c r="BK136" s="172">
        <f t="shared" si="291"/>
        <v>2</v>
      </c>
      <c r="BL136" s="17">
        <f t="shared" si="292"/>
        <v>2013</v>
      </c>
      <c r="BM136" s="17" t="str">
        <f t="shared" si="293"/>
        <v>m</v>
      </c>
      <c r="BN136" s="17">
        <f t="shared" si="294"/>
        <v>74</v>
      </c>
      <c r="BO136" s="172">
        <f t="shared" si="295"/>
        <v>32.75</v>
      </c>
      <c r="BP136" s="17">
        <f t="shared" si="296"/>
        <v>2013</v>
      </c>
      <c r="BQ136" s="17" t="str">
        <f t="shared" si="297"/>
        <v>m</v>
      </c>
      <c r="BR136" s="131"/>
      <c r="BS136" s="131"/>
      <c r="BT136" s="131"/>
      <c r="BU136" s="131"/>
      <c r="BV136" s="138"/>
      <c r="BW136" s="138"/>
      <c r="BX136" s="138"/>
      <c r="BY136" s="138"/>
      <c r="BZ136" s="17">
        <f t="shared" si="298"/>
        <v>186</v>
      </c>
      <c r="CA136" s="170">
        <f t="shared" si="299"/>
        <v>15</v>
      </c>
      <c r="CB136" s="17">
        <f t="shared" si="300"/>
        <v>2013</v>
      </c>
      <c r="CC136" s="17" t="str">
        <f t="shared" si="301"/>
        <v>m</v>
      </c>
      <c r="CD136" s="131"/>
      <c r="CE136" s="131"/>
      <c r="CF136" s="131"/>
      <c r="CG136" s="131"/>
      <c r="CH136" s="17">
        <f t="shared" si="302"/>
        <v>116</v>
      </c>
      <c r="CI136" s="171">
        <f t="shared" si="303"/>
        <v>0.05</v>
      </c>
      <c r="CJ136" s="17">
        <f t="shared" si="304"/>
        <v>2013</v>
      </c>
      <c r="CK136" s="17" t="str">
        <f t="shared" si="305"/>
        <v>m</v>
      </c>
      <c r="CL136" s="17">
        <f t="shared" si="306"/>
        <v>44</v>
      </c>
      <c r="CM136" s="170">
        <f t="shared" si="307"/>
        <v>26</v>
      </c>
      <c r="CN136" s="17">
        <f t="shared" si="308"/>
        <v>2013</v>
      </c>
      <c r="CO136" s="17" t="str">
        <f t="shared" si="309"/>
        <v>m</v>
      </c>
    </row>
    <row r="137" spans="1:93" ht="16">
      <c r="A137" s="45" t="s">
        <v>501</v>
      </c>
      <c r="B137" s="45" t="s">
        <v>500</v>
      </c>
      <c r="C137" s="117" t="s">
        <v>158</v>
      </c>
      <c r="D137" s="82">
        <f t="shared" si="248"/>
        <v>104.53333333333333</v>
      </c>
      <c r="E137" s="83">
        <f t="shared" si="249"/>
        <v>131</v>
      </c>
      <c r="F137" s="131"/>
      <c r="G137" s="131"/>
      <c r="H137" s="131"/>
      <c r="I137" s="131"/>
      <c r="J137" s="17">
        <f t="shared" si="250"/>
        <v>147</v>
      </c>
      <c r="K137" s="17">
        <f t="shared" si="251"/>
        <v>76</v>
      </c>
      <c r="L137" s="17">
        <f t="shared" si="252"/>
        <v>2007</v>
      </c>
      <c r="M137" s="17" t="str">
        <f t="shared" si="253"/>
        <v>m</v>
      </c>
      <c r="N137" s="17">
        <f t="shared" si="254"/>
        <v>107</v>
      </c>
      <c r="O137" s="17">
        <f t="shared" si="255"/>
        <v>9</v>
      </c>
      <c r="P137" s="17">
        <f t="shared" si="256"/>
        <v>2010</v>
      </c>
      <c r="Q137" s="17" t="str">
        <f t="shared" si="257"/>
        <v>m</v>
      </c>
      <c r="R137" s="131"/>
      <c r="S137" s="131"/>
      <c r="T137" s="131"/>
      <c r="U137" s="131"/>
      <c r="V137" s="17">
        <f t="shared" si="258"/>
        <v>74</v>
      </c>
      <c r="W137" s="17">
        <f t="shared" si="259"/>
        <v>81</v>
      </c>
      <c r="X137" s="17">
        <f t="shared" si="260"/>
        <v>2010</v>
      </c>
      <c r="Y137" s="17" t="str">
        <f t="shared" si="261"/>
        <v>m</v>
      </c>
      <c r="Z137" s="17">
        <f t="shared" si="262"/>
        <v>87</v>
      </c>
      <c r="AA137" s="173">
        <f t="shared" si="263"/>
        <v>0.79600000000000004</v>
      </c>
      <c r="AB137" s="17">
        <f t="shared" si="264"/>
        <v>2008</v>
      </c>
      <c r="AC137" s="17" t="str">
        <f t="shared" si="265"/>
        <v>m</v>
      </c>
      <c r="AD137" s="17">
        <f t="shared" si="266"/>
        <v>101</v>
      </c>
      <c r="AE137" s="170">
        <f t="shared" si="267"/>
        <v>1829</v>
      </c>
      <c r="AF137" s="17">
        <f t="shared" si="268"/>
        <v>2011</v>
      </c>
      <c r="AG137" s="17" t="str">
        <f t="shared" si="269"/>
        <v>m</v>
      </c>
      <c r="AH137" s="131"/>
      <c r="AI137" s="131"/>
      <c r="AJ137" s="131"/>
      <c r="AK137" s="131"/>
      <c r="AL137" s="17">
        <f t="shared" si="270"/>
        <v>58</v>
      </c>
      <c r="AM137" s="17">
        <f t="shared" si="271"/>
        <v>33</v>
      </c>
      <c r="AN137" s="17">
        <f t="shared" si="272"/>
        <v>2008</v>
      </c>
      <c r="AO137" s="17" t="str">
        <f t="shared" si="273"/>
        <v>m</v>
      </c>
      <c r="AP137" s="17">
        <f t="shared" si="274"/>
        <v>113</v>
      </c>
      <c r="AQ137" s="172">
        <f t="shared" si="275"/>
        <v>10</v>
      </c>
      <c r="AR137" s="17">
        <f t="shared" si="276"/>
        <v>2008</v>
      </c>
      <c r="AS137" s="17" t="str">
        <f t="shared" si="277"/>
        <v>i</v>
      </c>
      <c r="AT137" s="17">
        <f t="shared" si="278"/>
        <v>122</v>
      </c>
      <c r="AU137" s="141">
        <f t="shared" si="279"/>
        <v>7614</v>
      </c>
      <c r="AV137" s="17">
        <f t="shared" si="280"/>
        <v>2010</v>
      </c>
      <c r="AW137" s="17" t="str">
        <f t="shared" si="281"/>
        <v>m</v>
      </c>
      <c r="AX137" s="17">
        <f t="shared" si="282"/>
        <v>138</v>
      </c>
      <c r="AY137" s="170">
        <f t="shared" si="283"/>
        <v>55</v>
      </c>
      <c r="AZ137" s="17">
        <f t="shared" si="284"/>
        <v>2013</v>
      </c>
      <c r="BA137" s="17" t="str">
        <f t="shared" si="285"/>
        <v>m</v>
      </c>
      <c r="BB137" s="17">
        <f t="shared" si="286"/>
        <v>148</v>
      </c>
      <c r="BC137" s="170">
        <f t="shared" si="287"/>
        <v>58</v>
      </c>
      <c r="BD137" s="17">
        <f t="shared" si="288"/>
        <v>2012</v>
      </c>
      <c r="BE137" s="17" t="str">
        <f t="shared" si="289"/>
        <v>m</v>
      </c>
      <c r="BF137" s="131"/>
      <c r="BG137" s="131"/>
      <c r="BH137" s="131"/>
      <c r="BI137" s="131"/>
      <c r="BJ137" s="17">
        <f t="shared" si="290"/>
        <v>137</v>
      </c>
      <c r="BK137" s="172">
        <f t="shared" si="291"/>
        <v>1.5</v>
      </c>
      <c r="BL137" s="17">
        <f t="shared" si="292"/>
        <v>2013</v>
      </c>
      <c r="BM137" s="17" t="str">
        <f t="shared" si="293"/>
        <v>m</v>
      </c>
      <c r="BN137" s="17">
        <f t="shared" si="294"/>
        <v>71</v>
      </c>
      <c r="BO137" s="172">
        <f t="shared" si="295"/>
        <v>32.950000000000003</v>
      </c>
      <c r="BP137" s="17">
        <f t="shared" si="296"/>
        <v>2013</v>
      </c>
      <c r="BQ137" s="17" t="str">
        <f t="shared" si="297"/>
        <v>m</v>
      </c>
      <c r="BR137" s="131"/>
      <c r="BS137" s="131"/>
      <c r="BT137" s="131"/>
      <c r="BU137" s="131"/>
      <c r="BV137" s="138"/>
      <c r="BW137" s="138"/>
      <c r="BX137" s="138"/>
      <c r="BY137" s="138"/>
      <c r="BZ137" s="17">
        <f t="shared" si="298"/>
        <v>99</v>
      </c>
      <c r="CA137" s="170">
        <f t="shared" si="299"/>
        <v>104</v>
      </c>
      <c r="CB137" s="17">
        <f t="shared" si="300"/>
        <v>2013</v>
      </c>
      <c r="CC137" s="17" t="str">
        <f t="shared" si="301"/>
        <v>m</v>
      </c>
      <c r="CD137" s="131"/>
      <c r="CE137" s="131"/>
      <c r="CF137" s="131"/>
      <c r="CG137" s="131"/>
      <c r="CH137" s="17">
        <f t="shared" si="302"/>
        <v>117</v>
      </c>
      <c r="CI137" s="171">
        <f t="shared" si="303"/>
        <v>0.06</v>
      </c>
      <c r="CJ137" s="17">
        <f t="shared" si="304"/>
        <v>2013</v>
      </c>
      <c r="CK137" s="17" t="str">
        <f t="shared" si="305"/>
        <v>m</v>
      </c>
      <c r="CL137" s="17">
        <f t="shared" si="306"/>
        <v>136</v>
      </c>
      <c r="CM137" s="170">
        <f t="shared" si="307"/>
        <v>36</v>
      </c>
      <c r="CN137" s="17">
        <f t="shared" si="308"/>
        <v>2013</v>
      </c>
      <c r="CO137" s="17" t="str">
        <f t="shared" si="309"/>
        <v>m</v>
      </c>
    </row>
    <row r="138" spans="1:93" ht="16">
      <c r="A138" s="45" t="s">
        <v>237</v>
      </c>
      <c r="B138" s="45" t="s">
        <v>236</v>
      </c>
      <c r="C138" s="117" t="s">
        <v>144</v>
      </c>
      <c r="D138" s="82">
        <f t="shared" si="248"/>
        <v>105.8</v>
      </c>
      <c r="E138" s="83">
        <f t="shared" si="249"/>
        <v>132</v>
      </c>
      <c r="F138" s="131"/>
      <c r="G138" s="131"/>
      <c r="H138" s="131"/>
      <c r="I138" s="131"/>
      <c r="J138" s="17">
        <f t="shared" si="250"/>
        <v>138</v>
      </c>
      <c r="K138" s="17">
        <f t="shared" si="251"/>
        <v>75</v>
      </c>
      <c r="L138" s="17">
        <f t="shared" si="252"/>
        <v>2007</v>
      </c>
      <c r="M138" s="17" t="str">
        <f t="shared" si="253"/>
        <v>m</v>
      </c>
      <c r="N138" s="17">
        <f t="shared" si="254"/>
        <v>107</v>
      </c>
      <c r="O138" s="17">
        <f t="shared" si="255"/>
        <v>9</v>
      </c>
      <c r="P138" s="17">
        <f t="shared" si="256"/>
        <v>2010</v>
      </c>
      <c r="Q138" s="17" t="str">
        <f t="shared" si="257"/>
        <v>m</v>
      </c>
      <c r="R138" s="131"/>
      <c r="S138" s="131"/>
      <c r="T138" s="131"/>
      <c r="U138" s="131"/>
      <c r="V138" s="17">
        <f t="shared" si="258"/>
        <v>91</v>
      </c>
      <c r="W138" s="17">
        <f t="shared" si="259"/>
        <v>88</v>
      </c>
      <c r="X138" s="17">
        <f t="shared" si="260"/>
        <v>2010</v>
      </c>
      <c r="Y138" s="17" t="str">
        <f t="shared" si="261"/>
        <v>i</v>
      </c>
      <c r="Z138" s="17">
        <f t="shared" si="262"/>
        <v>130</v>
      </c>
      <c r="AA138" s="173">
        <f t="shared" si="263"/>
        <v>0.85699999999999998</v>
      </c>
      <c r="AB138" s="17">
        <f t="shared" si="264"/>
        <v>2008</v>
      </c>
      <c r="AC138" s="17" t="str">
        <f t="shared" si="265"/>
        <v>m</v>
      </c>
      <c r="AD138" s="17">
        <f t="shared" si="266"/>
        <v>120</v>
      </c>
      <c r="AE138" s="170">
        <f t="shared" si="267"/>
        <v>2967</v>
      </c>
      <c r="AF138" s="17">
        <f t="shared" si="268"/>
        <v>2011</v>
      </c>
      <c r="AG138" s="17" t="str">
        <f t="shared" si="269"/>
        <v>m</v>
      </c>
      <c r="AH138" s="131"/>
      <c r="AI138" s="131"/>
      <c r="AJ138" s="131"/>
      <c r="AK138" s="131"/>
      <c r="AL138" s="17">
        <f t="shared" si="270"/>
        <v>112</v>
      </c>
      <c r="AM138" s="17">
        <f t="shared" si="271"/>
        <v>18</v>
      </c>
      <c r="AN138" s="17">
        <f t="shared" si="272"/>
        <v>2010</v>
      </c>
      <c r="AO138" s="17" t="str">
        <f t="shared" si="273"/>
        <v>i</v>
      </c>
      <c r="AP138" s="17">
        <f t="shared" si="274"/>
        <v>146</v>
      </c>
      <c r="AQ138" s="172">
        <f t="shared" si="275"/>
        <v>7.9</v>
      </c>
      <c r="AR138" s="17">
        <f t="shared" si="276"/>
        <v>2008</v>
      </c>
      <c r="AS138" s="17" t="str">
        <f t="shared" si="277"/>
        <v>m</v>
      </c>
      <c r="AT138" s="17">
        <f t="shared" si="278"/>
        <v>126</v>
      </c>
      <c r="AU138" s="141">
        <f t="shared" si="279"/>
        <v>9162</v>
      </c>
      <c r="AV138" s="17">
        <f t="shared" si="280"/>
        <v>2010</v>
      </c>
      <c r="AW138" s="17" t="str">
        <f t="shared" si="281"/>
        <v>m</v>
      </c>
      <c r="AX138" s="17">
        <f t="shared" si="282"/>
        <v>65</v>
      </c>
      <c r="AY138" s="170">
        <f t="shared" si="283"/>
        <v>126</v>
      </c>
      <c r="AZ138" s="17">
        <f t="shared" si="284"/>
        <v>2013</v>
      </c>
      <c r="BA138" s="17" t="str">
        <f t="shared" si="285"/>
        <v>m</v>
      </c>
      <c r="BB138" s="17">
        <f t="shared" si="286"/>
        <v>128</v>
      </c>
      <c r="BC138" s="170">
        <f t="shared" si="287"/>
        <v>56</v>
      </c>
      <c r="BD138" s="17">
        <f t="shared" si="288"/>
        <v>2012</v>
      </c>
      <c r="BE138" s="17" t="str">
        <f t="shared" si="289"/>
        <v>m</v>
      </c>
      <c r="BF138" s="131"/>
      <c r="BG138" s="131"/>
      <c r="BH138" s="131"/>
      <c r="BI138" s="131"/>
      <c r="BJ138" s="17">
        <f t="shared" si="290"/>
        <v>118</v>
      </c>
      <c r="BK138" s="172">
        <f t="shared" si="291"/>
        <v>2</v>
      </c>
      <c r="BL138" s="17">
        <f t="shared" si="292"/>
        <v>2013</v>
      </c>
      <c r="BM138" s="17" t="str">
        <f t="shared" si="293"/>
        <v>m</v>
      </c>
      <c r="BN138" s="17">
        <f t="shared" si="294"/>
        <v>131</v>
      </c>
      <c r="BO138" s="172">
        <f t="shared" si="295"/>
        <v>25.67</v>
      </c>
      <c r="BP138" s="17">
        <f t="shared" si="296"/>
        <v>2013</v>
      </c>
      <c r="BQ138" s="17" t="str">
        <f t="shared" si="297"/>
        <v>m</v>
      </c>
      <c r="BR138" s="131"/>
      <c r="BS138" s="131"/>
      <c r="BT138" s="131"/>
      <c r="BU138" s="131"/>
      <c r="BV138" s="138"/>
      <c r="BW138" s="138"/>
      <c r="BX138" s="138"/>
      <c r="BY138" s="138"/>
      <c r="BZ138" s="17">
        <f t="shared" si="298"/>
        <v>167</v>
      </c>
      <c r="CA138" s="170">
        <f t="shared" si="299"/>
        <v>36</v>
      </c>
      <c r="CB138" s="17">
        <f t="shared" si="300"/>
        <v>2013</v>
      </c>
      <c r="CC138" s="17" t="str">
        <f t="shared" si="301"/>
        <v>m</v>
      </c>
      <c r="CD138" s="131"/>
      <c r="CE138" s="131"/>
      <c r="CF138" s="131"/>
      <c r="CG138" s="131"/>
      <c r="CH138" s="17">
        <f t="shared" si="302"/>
        <v>82</v>
      </c>
      <c r="CI138" s="171">
        <f t="shared" si="303"/>
        <v>-0.35</v>
      </c>
      <c r="CJ138" s="17">
        <f t="shared" si="304"/>
        <v>2013</v>
      </c>
      <c r="CK138" s="17" t="str">
        <f t="shared" si="305"/>
        <v>m</v>
      </c>
      <c r="CL138" s="17">
        <f t="shared" si="306"/>
        <v>56</v>
      </c>
      <c r="CM138" s="170">
        <f t="shared" si="307"/>
        <v>28</v>
      </c>
      <c r="CN138" s="17">
        <f t="shared" si="308"/>
        <v>2013</v>
      </c>
      <c r="CO138" s="17" t="str">
        <f t="shared" si="309"/>
        <v>m</v>
      </c>
    </row>
    <row r="139" spans="1:93" ht="16">
      <c r="A139" s="45" t="s">
        <v>523</v>
      </c>
      <c r="B139" s="45" t="s">
        <v>522</v>
      </c>
      <c r="C139" s="117" t="s">
        <v>133</v>
      </c>
      <c r="D139" s="82">
        <f t="shared" si="248"/>
        <v>107.46666666666667</v>
      </c>
      <c r="E139" s="83">
        <f t="shared" si="249"/>
        <v>133</v>
      </c>
      <c r="F139" s="131"/>
      <c r="G139" s="131"/>
      <c r="H139" s="131"/>
      <c r="I139" s="131"/>
      <c r="J139" s="17">
        <f t="shared" si="250"/>
        <v>117</v>
      </c>
      <c r="K139" s="17">
        <f t="shared" si="251"/>
        <v>73</v>
      </c>
      <c r="L139" s="17">
        <f t="shared" si="252"/>
        <v>2007</v>
      </c>
      <c r="M139" s="17" t="str">
        <f t="shared" si="253"/>
        <v>m</v>
      </c>
      <c r="N139" s="17">
        <f t="shared" si="254"/>
        <v>130</v>
      </c>
      <c r="O139" s="17">
        <f t="shared" si="255"/>
        <v>10</v>
      </c>
      <c r="P139" s="17">
        <f t="shared" si="256"/>
        <v>2010</v>
      </c>
      <c r="Q139" s="17" t="str">
        <f t="shared" si="257"/>
        <v>m</v>
      </c>
      <c r="R139" s="131"/>
      <c r="S139" s="131"/>
      <c r="T139" s="131"/>
      <c r="U139" s="131"/>
      <c r="V139" s="17">
        <f t="shared" si="258"/>
        <v>74</v>
      </c>
      <c r="W139" s="17">
        <f t="shared" si="259"/>
        <v>81</v>
      </c>
      <c r="X139" s="17">
        <f t="shared" si="260"/>
        <v>2010</v>
      </c>
      <c r="Y139" s="17" t="str">
        <f t="shared" si="261"/>
        <v>m</v>
      </c>
      <c r="Z139" s="17">
        <f t="shared" si="262"/>
        <v>186</v>
      </c>
      <c r="AA139" s="173">
        <f t="shared" si="263"/>
        <v>0.93200000000000005</v>
      </c>
      <c r="AB139" s="17">
        <f t="shared" si="264"/>
        <v>2008</v>
      </c>
      <c r="AC139" s="17" t="str">
        <f t="shared" si="265"/>
        <v>m</v>
      </c>
      <c r="AD139" s="17">
        <f t="shared" si="266"/>
        <v>116</v>
      </c>
      <c r="AE139" s="170">
        <f t="shared" si="267"/>
        <v>2486</v>
      </c>
      <c r="AF139" s="17">
        <f t="shared" si="268"/>
        <v>2011</v>
      </c>
      <c r="AG139" s="17" t="str">
        <f t="shared" si="269"/>
        <v>m</v>
      </c>
      <c r="AH139" s="131"/>
      <c r="AI139" s="131"/>
      <c r="AJ139" s="131"/>
      <c r="AK139" s="131"/>
      <c r="AL139" s="17">
        <f t="shared" si="270"/>
        <v>125</v>
      </c>
      <c r="AM139" s="17">
        <f t="shared" si="271"/>
        <v>14</v>
      </c>
      <c r="AN139" s="17">
        <f t="shared" si="272"/>
        <v>2006</v>
      </c>
      <c r="AO139" s="17" t="str">
        <f t="shared" si="273"/>
        <v>m</v>
      </c>
      <c r="AP139" s="17">
        <f t="shared" si="274"/>
        <v>171</v>
      </c>
      <c r="AQ139" s="172">
        <f t="shared" si="275"/>
        <v>6.5</v>
      </c>
      <c r="AR139" s="17">
        <f t="shared" si="276"/>
        <v>2009</v>
      </c>
      <c r="AS139" s="17" t="str">
        <f t="shared" si="277"/>
        <v>m</v>
      </c>
      <c r="AT139" s="17">
        <f t="shared" si="278"/>
        <v>121</v>
      </c>
      <c r="AU139" s="141">
        <f t="shared" si="279"/>
        <v>7522</v>
      </c>
      <c r="AV139" s="17">
        <f t="shared" si="280"/>
        <v>2010</v>
      </c>
      <c r="AW139" s="17" t="str">
        <f t="shared" si="281"/>
        <v>m</v>
      </c>
      <c r="AX139" s="17">
        <f t="shared" si="282"/>
        <v>120</v>
      </c>
      <c r="AY139" s="170">
        <f t="shared" si="283"/>
        <v>73</v>
      </c>
      <c r="AZ139" s="17">
        <f t="shared" si="284"/>
        <v>2013</v>
      </c>
      <c r="BA139" s="17" t="str">
        <f t="shared" si="285"/>
        <v>m</v>
      </c>
      <c r="BB139" s="17">
        <f t="shared" si="286"/>
        <v>68</v>
      </c>
      <c r="BC139" s="170">
        <f t="shared" si="287"/>
        <v>48</v>
      </c>
      <c r="BD139" s="17">
        <f t="shared" si="288"/>
        <v>2012</v>
      </c>
      <c r="BE139" s="17" t="str">
        <f t="shared" si="289"/>
        <v>m</v>
      </c>
      <c r="BF139" s="131"/>
      <c r="BG139" s="131"/>
      <c r="BH139" s="131"/>
      <c r="BI139" s="131"/>
      <c r="BJ139" s="17">
        <f t="shared" si="290"/>
        <v>118</v>
      </c>
      <c r="BK139" s="172">
        <f t="shared" si="291"/>
        <v>2</v>
      </c>
      <c r="BL139" s="17">
        <f t="shared" si="292"/>
        <v>2013</v>
      </c>
      <c r="BM139" s="17" t="str">
        <f t="shared" si="293"/>
        <v>m</v>
      </c>
      <c r="BN139" s="17">
        <f t="shared" si="294"/>
        <v>143</v>
      </c>
      <c r="BO139" s="172">
        <f t="shared" si="295"/>
        <v>23.05</v>
      </c>
      <c r="BP139" s="17">
        <f t="shared" si="296"/>
        <v>2013</v>
      </c>
      <c r="BQ139" s="17" t="str">
        <f t="shared" si="297"/>
        <v>m</v>
      </c>
      <c r="BR139" s="131"/>
      <c r="BS139" s="131"/>
      <c r="BT139" s="131"/>
      <c r="BU139" s="131"/>
      <c r="BV139" s="138"/>
      <c r="BW139" s="138"/>
      <c r="BX139" s="138"/>
      <c r="BY139" s="138"/>
      <c r="BZ139" s="17">
        <f t="shared" si="298"/>
        <v>162</v>
      </c>
      <c r="CA139" s="170">
        <f t="shared" si="299"/>
        <v>41</v>
      </c>
      <c r="CB139" s="17">
        <f t="shared" si="300"/>
        <v>2013</v>
      </c>
      <c r="CC139" s="17" t="str">
        <f t="shared" si="301"/>
        <v>m</v>
      </c>
      <c r="CD139" s="131"/>
      <c r="CE139" s="131"/>
      <c r="CF139" s="131"/>
      <c r="CG139" s="131"/>
      <c r="CH139" s="17">
        <f t="shared" si="302"/>
        <v>117</v>
      </c>
      <c r="CI139" s="171">
        <f t="shared" si="303"/>
        <v>0.06</v>
      </c>
      <c r="CJ139" s="17">
        <f t="shared" si="304"/>
        <v>2013</v>
      </c>
      <c r="CK139" s="17" t="str">
        <f t="shared" si="305"/>
        <v>m</v>
      </c>
      <c r="CL139" s="17">
        <f t="shared" si="306"/>
        <v>30</v>
      </c>
      <c r="CM139" s="170">
        <f t="shared" si="307"/>
        <v>23</v>
      </c>
      <c r="CN139" s="17">
        <f t="shared" si="308"/>
        <v>2013</v>
      </c>
      <c r="CO139" s="17" t="str">
        <f t="shared" si="309"/>
        <v>m</v>
      </c>
    </row>
    <row r="140" spans="1:93" ht="16">
      <c r="A140" s="45" t="s">
        <v>251</v>
      </c>
      <c r="B140" s="45" t="s">
        <v>250</v>
      </c>
      <c r="C140" s="117" t="s">
        <v>145</v>
      </c>
      <c r="D140" s="82">
        <f t="shared" si="248"/>
        <v>108.06666666666666</v>
      </c>
      <c r="E140" s="83">
        <f t="shared" si="249"/>
        <v>134</v>
      </c>
      <c r="F140" s="131"/>
      <c r="G140" s="131"/>
      <c r="H140" s="131"/>
      <c r="I140" s="131"/>
      <c r="J140" s="17">
        <f t="shared" si="250"/>
        <v>138</v>
      </c>
      <c r="K140" s="17">
        <f t="shared" si="251"/>
        <v>75</v>
      </c>
      <c r="L140" s="17">
        <f t="shared" si="252"/>
        <v>2007</v>
      </c>
      <c r="M140" s="17" t="str">
        <f t="shared" si="253"/>
        <v>m</v>
      </c>
      <c r="N140" s="17">
        <f t="shared" si="254"/>
        <v>107</v>
      </c>
      <c r="O140" s="17">
        <f t="shared" si="255"/>
        <v>9</v>
      </c>
      <c r="P140" s="17">
        <f t="shared" si="256"/>
        <v>2010</v>
      </c>
      <c r="Q140" s="17" t="str">
        <f t="shared" si="257"/>
        <v>m</v>
      </c>
      <c r="R140" s="131"/>
      <c r="S140" s="131"/>
      <c r="T140" s="131"/>
      <c r="U140" s="131"/>
      <c r="V140" s="17">
        <f t="shared" si="258"/>
        <v>129</v>
      </c>
      <c r="W140" s="17">
        <f t="shared" si="259"/>
        <v>96</v>
      </c>
      <c r="X140" s="17">
        <f t="shared" si="260"/>
        <v>2010</v>
      </c>
      <c r="Y140" s="17" t="str">
        <f t="shared" si="261"/>
        <v>i</v>
      </c>
      <c r="Z140" s="17">
        <f t="shared" si="262"/>
        <v>82</v>
      </c>
      <c r="AA140" s="173">
        <f t="shared" si="263"/>
        <v>0.78900000000000003</v>
      </c>
      <c r="AB140" s="17">
        <f t="shared" si="264"/>
        <v>2008</v>
      </c>
      <c r="AC140" s="17" t="str">
        <f t="shared" si="265"/>
        <v>m</v>
      </c>
      <c r="AD140" s="17">
        <f t="shared" si="266"/>
        <v>183</v>
      </c>
      <c r="AE140" s="170">
        <f t="shared" si="267"/>
        <v>10018</v>
      </c>
      <c r="AF140" s="17">
        <f t="shared" si="268"/>
        <v>2011</v>
      </c>
      <c r="AG140" s="17" t="str">
        <f t="shared" si="269"/>
        <v>m</v>
      </c>
      <c r="AH140" s="131"/>
      <c r="AI140" s="131"/>
      <c r="AJ140" s="131"/>
      <c r="AK140" s="131"/>
      <c r="AL140" s="17">
        <f t="shared" si="270"/>
        <v>138</v>
      </c>
      <c r="AM140" s="17">
        <f t="shared" si="271"/>
        <v>11</v>
      </c>
      <c r="AN140" s="17">
        <f t="shared" si="272"/>
        <v>2010</v>
      </c>
      <c r="AO140" s="17" t="str">
        <f t="shared" si="273"/>
        <v>i</v>
      </c>
      <c r="AP140" s="17">
        <f t="shared" si="274"/>
        <v>130</v>
      </c>
      <c r="AQ140" s="172">
        <f t="shared" si="275"/>
        <v>9.3000000000000007</v>
      </c>
      <c r="AR140" s="17">
        <f t="shared" si="276"/>
        <v>2008</v>
      </c>
      <c r="AS140" s="17" t="str">
        <f t="shared" si="277"/>
        <v>i</v>
      </c>
      <c r="AT140" s="17">
        <f t="shared" si="278"/>
        <v>152</v>
      </c>
      <c r="AU140" s="141">
        <f t="shared" si="279"/>
        <v>18184</v>
      </c>
      <c r="AV140" s="17">
        <f t="shared" si="280"/>
        <v>2010</v>
      </c>
      <c r="AW140" s="17" t="str">
        <f t="shared" si="281"/>
        <v>m</v>
      </c>
      <c r="AX140" s="17">
        <f t="shared" si="282"/>
        <v>149</v>
      </c>
      <c r="AY140" s="170">
        <f t="shared" si="283"/>
        <v>46</v>
      </c>
      <c r="AZ140" s="17">
        <f t="shared" si="284"/>
        <v>2013</v>
      </c>
      <c r="BA140" s="17" t="str">
        <f t="shared" si="285"/>
        <v>m</v>
      </c>
      <c r="BB140" s="17">
        <f t="shared" si="286"/>
        <v>138</v>
      </c>
      <c r="BC140" s="170">
        <f t="shared" si="287"/>
        <v>57</v>
      </c>
      <c r="BD140" s="17">
        <f t="shared" si="288"/>
        <v>2012</v>
      </c>
      <c r="BE140" s="17" t="str">
        <f t="shared" si="289"/>
        <v>i</v>
      </c>
      <c r="BF140" s="131"/>
      <c r="BG140" s="131"/>
      <c r="BH140" s="131"/>
      <c r="BI140" s="131"/>
      <c r="BJ140" s="17">
        <f t="shared" si="290"/>
        <v>15</v>
      </c>
      <c r="BK140" s="172">
        <f t="shared" si="291"/>
        <v>6</v>
      </c>
      <c r="BL140" s="17">
        <f t="shared" si="292"/>
        <v>2013</v>
      </c>
      <c r="BM140" s="17" t="str">
        <f t="shared" si="293"/>
        <v>m</v>
      </c>
      <c r="BN140" s="17">
        <f t="shared" si="294"/>
        <v>15</v>
      </c>
      <c r="BO140" s="172">
        <f t="shared" si="295"/>
        <v>62.75</v>
      </c>
      <c r="BP140" s="17">
        <f t="shared" si="296"/>
        <v>2013</v>
      </c>
      <c r="BQ140" s="17" t="str">
        <f t="shared" si="297"/>
        <v>m</v>
      </c>
      <c r="BR140" s="131"/>
      <c r="BS140" s="131"/>
      <c r="BT140" s="131"/>
      <c r="BU140" s="131"/>
      <c r="BV140" s="138"/>
      <c r="BW140" s="138"/>
      <c r="BX140" s="138"/>
      <c r="BY140" s="138"/>
      <c r="BZ140" s="17">
        <f t="shared" si="298"/>
        <v>94</v>
      </c>
      <c r="CA140" s="170">
        <f t="shared" si="299"/>
        <v>109</v>
      </c>
      <c r="CB140" s="17">
        <f t="shared" si="300"/>
        <v>2013</v>
      </c>
      <c r="CC140" s="17" t="str">
        <f t="shared" si="301"/>
        <v>m</v>
      </c>
      <c r="CD140" s="131"/>
      <c r="CE140" s="131"/>
      <c r="CF140" s="131"/>
      <c r="CG140" s="131"/>
      <c r="CH140" s="17">
        <f t="shared" si="302"/>
        <v>106</v>
      </c>
      <c r="CI140" s="171">
        <f t="shared" si="303"/>
        <v>-0.09</v>
      </c>
      <c r="CJ140" s="17">
        <f t="shared" si="304"/>
        <v>2013</v>
      </c>
      <c r="CK140" s="17" t="str">
        <f t="shared" si="305"/>
        <v>m</v>
      </c>
      <c r="CL140" s="17">
        <f t="shared" si="306"/>
        <v>127</v>
      </c>
      <c r="CM140" s="170">
        <f t="shared" si="307"/>
        <v>34</v>
      </c>
      <c r="CN140" s="17">
        <f t="shared" si="308"/>
        <v>2013</v>
      </c>
      <c r="CO140" s="17" t="str">
        <f t="shared" si="309"/>
        <v>i</v>
      </c>
    </row>
    <row r="141" spans="1:93" ht="16">
      <c r="A141" s="45" t="s">
        <v>499</v>
      </c>
      <c r="B141" s="45" t="s">
        <v>498</v>
      </c>
      <c r="C141" s="117" t="s">
        <v>119</v>
      </c>
      <c r="D141" s="82">
        <f t="shared" si="248"/>
        <v>108.6</v>
      </c>
      <c r="E141" s="83">
        <f t="shared" si="249"/>
        <v>135</v>
      </c>
      <c r="F141" s="131"/>
      <c r="G141" s="131"/>
      <c r="H141" s="131"/>
      <c r="I141" s="131"/>
      <c r="J141" s="17">
        <f t="shared" si="250"/>
        <v>104</v>
      </c>
      <c r="K141" s="17">
        <f t="shared" si="251"/>
        <v>72</v>
      </c>
      <c r="L141" s="17">
        <f t="shared" si="252"/>
        <v>2007</v>
      </c>
      <c r="M141" s="17" t="str">
        <f t="shared" si="253"/>
        <v>m</v>
      </c>
      <c r="N141" s="17">
        <f t="shared" si="254"/>
        <v>178</v>
      </c>
      <c r="O141" s="17">
        <f t="shared" si="255"/>
        <v>12</v>
      </c>
      <c r="P141" s="17">
        <f t="shared" si="256"/>
        <v>2010</v>
      </c>
      <c r="Q141" s="17" t="str">
        <f t="shared" si="257"/>
        <v>m</v>
      </c>
      <c r="R141" s="131"/>
      <c r="S141" s="131"/>
      <c r="T141" s="131"/>
      <c r="U141" s="131"/>
      <c r="V141" s="17">
        <f t="shared" si="258"/>
        <v>113</v>
      </c>
      <c r="W141" s="17">
        <f t="shared" si="259"/>
        <v>93</v>
      </c>
      <c r="X141" s="17">
        <f t="shared" si="260"/>
        <v>2010</v>
      </c>
      <c r="Y141" s="17" t="str">
        <f t="shared" si="261"/>
        <v>m</v>
      </c>
      <c r="Z141" s="17">
        <f t="shared" si="262"/>
        <v>25</v>
      </c>
      <c r="AA141" s="173">
        <f t="shared" si="263"/>
        <v>0.66500000000000004</v>
      </c>
      <c r="AB141" s="17">
        <f t="shared" si="264"/>
        <v>2008</v>
      </c>
      <c r="AC141" s="17" t="str">
        <f t="shared" si="265"/>
        <v>m</v>
      </c>
      <c r="AD141" s="17">
        <f t="shared" si="266"/>
        <v>122</v>
      </c>
      <c r="AE141" s="170">
        <f t="shared" si="267"/>
        <v>3184</v>
      </c>
      <c r="AF141" s="17">
        <f t="shared" si="268"/>
        <v>2011</v>
      </c>
      <c r="AG141" s="17" t="str">
        <f t="shared" si="269"/>
        <v>i</v>
      </c>
      <c r="AH141" s="131"/>
      <c r="AI141" s="131"/>
      <c r="AJ141" s="131"/>
      <c r="AK141" s="131"/>
      <c r="AL141" s="17">
        <f t="shared" si="270"/>
        <v>116</v>
      </c>
      <c r="AM141" s="17">
        <f t="shared" si="271"/>
        <v>16</v>
      </c>
      <c r="AN141" s="17">
        <f t="shared" si="272"/>
        <v>2010</v>
      </c>
      <c r="AO141" s="17" t="str">
        <f t="shared" si="273"/>
        <v>i</v>
      </c>
      <c r="AP141" s="17">
        <f t="shared" si="274"/>
        <v>120</v>
      </c>
      <c r="AQ141" s="172">
        <f t="shared" si="275"/>
        <v>9.8000000000000007</v>
      </c>
      <c r="AR141" s="17">
        <f t="shared" si="276"/>
        <v>2008</v>
      </c>
      <c r="AS141" s="17" t="str">
        <f t="shared" si="277"/>
        <v>i</v>
      </c>
      <c r="AT141" s="17">
        <f t="shared" si="278"/>
        <v>134</v>
      </c>
      <c r="AU141" s="141">
        <f t="shared" si="279"/>
        <v>10822</v>
      </c>
      <c r="AV141" s="17">
        <f t="shared" si="280"/>
        <v>2010</v>
      </c>
      <c r="AW141" s="17" t="str">
        <f t="shared" si="281"/>
        <v>m</v>
      </c>
      <c r="AX141" s="17">
        <f t="shared" si="282"/>
        <v>92</v>
      </c>
      <c r="AY141" s="170">
        <f t="shared" si="283"/>
        <v>100</v>
      </c>
      <c r="AZ141" s="17">
        <f t="shared" si="284"/>
        <v>2013</v>
      </c>
      <c r="BA141" s="17" t="str">
        <f t="shared" si="285"/>
        <v>m</v>
      </c>
      <c r="BB141" s="17">
        <f t="shared" si="286"/>
        <v>120</v>
      </c>
      <c r="BC141" s="170">
        <f t="shared" si="287"/>
        <v>55</v>
      </c>
      <c r="BD141" s="17">
        <f t="shared" si="288"/>
        <v>2012</v>
      </c>
      <c r="BE141" s="17" t="str">
        <f t="shared" si="289"/>
        <v>i</v>
      </c>
      <c r="BF141" s="131"/>
      <c r="BG141" s="131"/>
      <c r="BH141" s="131"/>
      <c r="BI141" s="131"/>
      <c r="BJ141" s="17">
        <f t="shared" si="290"/>
        <v>156</v>
      </c>
      <c r="BK141" s="172">
        <f t="shared" si="291"/>
        <v>1</v>
      </c>
      <c r="BL141" s="17">
        <f t="shared" si="292"/>
        <v>2013</v>
      </c>
      <c r="BM141" s="17" t="str">
        <f t="shared" si="293"/>
        <v>m</v>
      </c>
      <c r="BN141" s="17">
        <f t="shared" si="294"/>
        <v>115</v>
      </c>
      <c r="BO141" s="172">
        <f t="shared" si="295"/>
        <v>27.59</v>
      </c>
      <c r="BP141" s="17">
        <f t="shared" si="296"/>
        <v>2013</v>
      </c>
      <c r="BQ141" s="17" t="str">
        <f t="shared" si="297"/>
        <v>i</v>
      </c>
      <c r="BR141" s="131"/>
      <c r="BS141" s="131"/>
      <c r="BT141" s="131"/>
      <c r="BU141" s="131"/>
      <c r="BV141" s="138"/>
      <c r="BW141" s="138"/>
      <c r="BX141" s="138"/>
      <c r="BY141" s="138"/>
      <c r="BZ141" s="17">
        <f t="shared" si="298"/>
        <v>16</v>
      </c>
      <c r="CA141" s="170">
        <f t="shared" si="299"/>
        <v>198</v>
      </c>
      <c r="CB141" s="17">
        <f t="shared" si="300"/>
        <v>2013</v>
      </c>
      <c r="CC141" s="17" t="str">
        <f t="shared" si="301"/>
        <v>m</v>
      </c>
      <c r="CD141" s="131"/>
      <c r="CE141" s="131"/>
      <c r="CF141" s="131"/>
      <c r="CG141" s="131"/>
      <c r="CH141" s="17">
        <f t="shared" si="302"/>
        <v>130</v>
      </c>
      <c r="CI141" s="171">
        <f t="shared" si="303"/>
        <v>0.22</v>
      </c>
      <c r="CJ141" s="17">
        <f t="shared" si="304"/>
        <v>2013</v>
      </c>
      <c r="CK141" s="17" t="str">
        <f t="shared" si="305"/>
        <v>m</v>
      </c>
      <c r="CL141" s="17">
        <f t="shared" si="306"/>
        <v>113</v>
      </c>
      <c r="CM141" s="170">
        <f t="shared" si="307"/>
        <v>32</v>
      </c>
      <c r="CN141" s="17">
        <f t="shared" si="308"/>
        <v>2013</v>
      </c>
      <c r="CO141" s="17" t="str">
        <f t="shared" si="309"/>
        <v>i</v>
      </c>
    </row>
    <row r="142" spans="1:93" ht="16">
      <c r="A142" s="45" t="s">
        <v>529</v>
      </c>
      <c r="B142" s="45" t="s">
        <v>528</v>
      </c>
      <c r="C142" s="117" t="s">
        <v>120</v>
      </c>
      <c r="D142" s="82">
        <f t="shared" si="248"/>
        <v>109.06666666666666</v>
      </c>
      <c r="E142" s="83">
        <f t="shared" si="249"/>
        <v>136</v>
      </c>
      <c r="F142" s="131"/>
      <c r="G142" s="131"/>
      <c r="H142" s="131"/>
      <c r="I142" s="131"/>
      <c r="J142" s="17">
        <f t="shared" si="250"/>
        <v>104</v>
      </c>
      <c r="K142" s="17">
        <f t="shared" si="251"/>
        <v>72</v>
      </c>
      <c r="L142" s="17">
        <f t="shared" si="252"/>
        <v>2007</v>
      </c>
      <c r="M142" s="17" t="str">
        <f t="shared" si="253"/>
        <v>m</v>
      </c>
      <c r="N142" s="17">
        <f t="shared" si="254"/>
        <v>84</v>
      </c>
      <c r="O142" s="17">
        <f t="shared" si="255"/>
        <v>8</v>
      </c>
      <c r="P142" s="17">
        <f t="shared" si="256"/>
        <v>2010</v>
      </c>
      <c r="Q142" s="17" t="str">
        <f t="shared" si="257"/>
        <v>m</v>
      </c>
      <c r="R142" s="131"/>
      <c r="S142" s="131"/>
      <c r="T142" s="131"/>
      <c r="U142" s="131"/>
      <c r="V142" s="17">
        <f t="shared" si="258"/>
        <v>144</v>
      </c>
      <c r="W142" s="17">
        <f t="shared" si="259"/>
        <v>98</v>
      </c>
      <c r="X142" s="17">
        <f t="shared" si="260"/>
        <v>2010</v>
      </c>
      <c r="Y142" s="17" t="str">
        <f t="shared" si="261"/>
        <v>m</v>
      </c>
      <c r="Z142" s="17">
        <f t="shared" si="262"/>
        <v>115</v>
      </c>
      <c r="AA142" s="173">
        <f t="shared" si="263"/>
        <v>0.83499999999999996</v>
      </c>
      <c r="AB142" s="17">
        <f t="shared" si="264"/>
        <v>2008</v>
      </c>
      <c r="AC142" s="17" t="str">
        <f t="shared" si="265"/>
        <v>i</v>
      </c>
      <c r="AD142" s="17">
        <f t="shared" si="266"/>
        <v>121</v>
      </c>
      <c r="AE142" s="170">
        <f t="shared" si="267"/>
        <v>3099</v>
      </c>
      <c r="AF142" s="17">
        <f t="shared" si="268"/>
        <v>2011</v>
      </c>
      <c r="AG142" s="17" t="str">
        <f t="shared" si="269"/>
        <v>i</v>
      </c>
      <c r="AH142" s="131"/>
      <c r="AI142" s="131"/>
      <c r="AJ142" s="131"/>
      <c r="AK142" s="131"/>
      <c r="AL142" s="17">
        <f t="shared" si="270"/>
        <v>116</v>
      </c>
      <c r="AM142" s="17">
        <f t="shared" si="271"/>
        <v>16</v>
      </c>
      <c r="AN142" s="17">
        <f t="shared" si="272"/>
        <v>2010</v>
      </c>
      <c r="AO142" s="17" t="str">
        <f t="shared" si="273"/>
        <v>i</v>
      </c>
      <c r="AP142" s="17">
        <f t="shared" si="274"/>
        <v>124</v>
      </c>
      <c r="AQ142" s="172">
        <f t="shared" si="275"/>
        <v>9.6999999999999993</v>
      </c>
      <c r="AR142" s="17">
        <f t="shared" si="276"/>
        <v>2008</v>
      </c>
      <c r="AS142" s="17" t="str">
        <f t="shared" si="277"/>
        <v>i</v>
      </c>
      <c r="AT142" s="17">
        <f t="shared" si="278"/>
        <v>131</v>
      </c>
      <c r="AU142" s="141">
        <f t="shared" si="279"/>
        <v>10494</v>
      </c>
      <c r="AV142" s="17">
        <f t="shared" si="280"/>
        <v>2010</v>
      </c>
      <c r="AW142" s="17" t="str">
        <f t="shared" si="281"/>
        <v>m</v>
      </c>
      <c r="AX142" s="17">
        <f t="shared" si="282"/>
        <v>91</v>
      </c>
      <c r="AY142" s="170">
        <f t="shared" si="283"/>
        <v>101</v>
      </c>
      <c r="AZ142" s="17">
        <f t="shared" si="284"/>
        <v>2013</v>
      </c>
      <c r="BA142" s="17" t="str">
        <f t="shared" si="285"/>
        <v>m</v>
      </c>
      <c r="BB142" s="17">
        <f t="shared" si="286"/>
        <v>120</v>
      </c>
      <c r="BC142" s="170">
        <f t="shared" si="287"/>
        <v>55</v>
      </c>
      <c r="BD142" s="17">
        <f t="shared" si="288"/>
        <v>2012</v>
      </c>
      <c r="BE142" s="17" t="str">
        <f t="shared" si="289"/>
        <v>i</v>
      </c>
      <c r="BF142" s="131"/>
      <c r="BG142" s="131"/>
      <c r="BH142" s="131"/>
      <c r="BI142" s="131"/>
      <c r="BJ142" s="17">
        <f t="shared" si="290"/>
        <v>156</v>
      </c>
      <c r="BK142" s="172">
        <f t="shared" si="291"/>
        <v>1</v>
      </c>
      <c r="BL142" s="17">
        <f t="shared" si="292"/>
        <v>2013</v>
      </c>
      <c r="BM142" s="17" t="str">
        <f t="shared" si="293"/>
        <v>m</v>
      </c>
      <c r="BN142" s="17">
        <f t="shared" si="294"/>
        <v>155</v>
      </c>
      <c r="BO142" s="172">
        <f t="shared" si="295"/>
        <v>19.72</v>
      </c>
      <c r="BP142" s="17">
        <f t="shared" si="296"/>
        <v>2013</v>
      </c>
      <c r="BQ142" s="17" t="str">
        <f t="shared" si="297"/>
        <v>m</v>
      </c>
      <c r="BR142" s="131"/>
      <c r="BS142" s="131"/>
      <c r="BT142" s="131"/>
      <c r="BU142" s="131"/>
      <c r="BV142" s="138"/>
      <c r="BW142" s="138"/>
      <c r="BX142" s="138"/>
      <c r="BY142" s="138"/>
      <c r="BZ142" s="17">
        <f t="shared" si="298"/>
        <v>20</v>
      </c>
      <c r="CA142" s="170">
        <f t="shared" si="299"/>
        <v>193</v>
      </c>
      <c r="CB142" s="17">
        <f t="shared" si="300"/>
        <v>2013</v>
      </c>
      <c r="CC142" s="17" t="str">
        <f t="shared" si="301"/>
        <v>m</v>
      </c>
      <c r="CD142" s="131"/>
      <c r="CE142" s="131"/>
      <c r="CF142" s="131"/>
      <c r="CG142" s="131"/>
      <c r="CH142" s="17">
        <f t="shared" si="302"/>
        <v>160</v>
      </c>
      <c r="CI142" s="171">
        <f t="shared" si="303"/>
        <v>0.85</v>
      </c>
      <c r="CJ142" s="17">
        <f t="shared" si="304"/>
        <v>2013</v>
      </c>
      <c r="CK142" s="17" t="str">
        <f t="shared" si="305"/>
        <v>m</v>
      </c>
      <c r="CL142" s="17">
        <f t="shared" si="306"/>
        <v>110</v>
      </c>
      <c r="CM142" s="170">
        <f t="shared" si="307"/>
        <v>31</v>
      </c>
      <c r="CN142" s="17">
        <f t="shared" si="308"/>
        <v>2013</v>
      </c>
      <c r="CO142" s="17" t="str">
        <f t="shared" si="309"/>
        <v>i</v>
      </c>
    </row>
    <row r="143" spans="1:93" ht="16">
      <c r="A143" s="45" t="s">
        <v>235</v>
      </c>
      <c r="B143" s="45" t="s">
        <v>234</v>
      </c>
      <c r="C143" s="117" t="s">
        <v>136</v>
      </c>
      <c r="D143" s="82">
        <f t="shared" si="248"/>
        <v>111.06666666666666</v>
      </c>
      <c r="E143" s="83">
        <f t="shared" si="249"/>
        <v>137</v>
      </c>
      <c r="F143" s="131"/>
      <c r="G143" s="131"/>
      <c r="H143" s="131"/>
      <c r="I143" s="131"/>
      <c r="J143" s="17">
        <f t="shared" si="250"/>
        <v>129</v>
      </c>
      <c r="K143" s="17">
        <f t="shared" si="251"/>
        <v>74</v>
      </c>
      <c r="L143" s="17">
        <f t="shared" si="252"/>
        <v>2007</v>
      </c>
      <c r="M143" s="17" t="str">
        <f t="shared" si="253"/>
        <v>m</v>
      </c>
      <c r="N143" s="17">
        <f t="shared" si="254"/>
        <v>107</v>
      </c>
      <c r="O143" s="17">
        <f t="shared" si="255"/>
        <v>9</v>
      </c>
      <c r="P143" s="17">
        <f t="shared" si="256"/>
        <v>2010</v>
      </c>
      <c r="Q143" s="17" t="str">
        <f t="shared" si="257"/>
        <v>m</v>
      </c>
      <c r="R143" s="131"/>
      <c r="S143" s="131"/>
      <c r="T143" s="131"/>
      <c r="U143" s="131"/>
      <c r="V143" s="17">
        <f t="shared" si="258"/>
        <v>104</v>
      </c>
      <c r="W143" s="17">
        <f t="shared" si="259"/>
        <v>91</v>
      </c>
      <c r="X143" s="17">
        <f t="shared" si="260"/>
        <v>2010</v>
      </c>
      <c r="Y143" s="17" t="str">
        <f t="shared" si="261"/>
        <v>i</v>
      </c>
      <c r="Z143" s="17">
        <f t="shared" si="262"/>
        <v>134</v>
      </c>
      <c r="AA143" s="173">
        <f t="shared" si="263"/>
        <v>0.86099999999999999</v>
      </c>
      <c r="AB143" s="17">
        <f t="shared" si="264"/>
        <v>2008</v>
      </c>
      <c r="AC143" s="17" t="str">
        <f t="shared" si="265"/>
        <v>m</v>
      </c>
      <c r="AD143" s="17">
        <f t="shared" si="266"/>
        <v>132</v>
      </c>
      <c r="AE143" s="170">
        <f t="shared" si="267"/>
        <v>3636</v>
      </c>
      <c r="AF143" s="17">
        <f t="shared" si="268"/>
        <v>2011</v>
      </c>
      <c r="AG143" s="17" t="str">
        <f t="shared" si="269"/>
        <v>i</v>
      </c>
      <c r="AH143" s="131"/>
      <c r="AI143" s="131"/>
      <c r="AJ143" s="131"/>
      <c r="AK143" s="131"/>
      <c r="AL143" s="17">
        <f t="shared" si="270"/>
        <v>123</v>
      </c>
      <c r="AM143" s="17">
        <f t="shared" si="271"/>
        <v>15</v>
      </c>
      <c r="AN143" s="17">
        <f t="shared" si="272"/>
        <v>2010</v>
      </c>
      <c r="AO143" s="17" t="str">
        <f t="shared" si="273"/>
        <v>i</v>
      </c>
      <c r="AP143" s="17">
        <f t="shared" si="274"/>
        <v>125</v>
      </c>
      <c r="AQ143" s="172">
        <f t="shared" si="275"/>
        <v>9.6</v>
      </c>
      <c r="AR143" s="17">
        <f t="shared" si="276"/>
        <v>2008</v>
      </c>
      <c r="AS143" s="17" t="str">
        <f t="shared" si="277"/>
        <v>i</v>
      </c>
      <c r="AT143" s="17">
        <f t="shared" si="278"/>
        <v>142</v>
      </c>
      <c r="AU143" s="141">
        <f t="shared" si="279"/>
        <v>12602</v>
      </c>
      <c r="AV143" s="17">
        <f t="shared" si="280"/>
        <v>2010</v>
      </c>
      <c r="AW143" s="17" t="str">
        <f t="shared" si="281"/>
        <v>m</v>
      </c>
      <c r="AX143" s="17">
        <f t="shared" si="282"/>
        <v>122</v>
      </c>
      <c r="AY143" s="170">
        <f t="shared" si="283"/>
        <v>71</v>
      </c>
      <c r="AZ143" s="17">
        <f t="shared" si="284"/>
        <v>2013</v>
      </c>
      <c r="BA143" s="17" t="str">
        <f t="shared" si="285"/>
        <v>m</v>
      </c>
      <c r="BB143" s="17">
        <f t="shared" si="286"/>
        <v>128</v>
      </c>
      <c r="BC143" s="170">
        <f t="shared" si="287"/>
        <v>56</v>
      </c>
      <c r="BD143" s="17">
        <f t="shared" si="288"/>
        <v>2012</v>
      </c>
      <c r="BE143" s="17" t="str">
        <f t="shared" si="289"/>
        <v>i</v>
      </c>
      <c r="BF143" s="131"/>
      <c r="BG143" s="131"/>
      <c r="BH143" s="131"/>
      <c r="BI143" s="131"/>
      <c r="BJ143" s="17">
        <f t="shared" si="290"/>
        <v>118</v>
      </c>
      <c r="BK143" s="172">
        <f t="shared" si="291"/>
        <v>2</v>
      </c>
      <c r="BL143" s="17">
        <f t="shared" si="292"/>
        <v>2013</v>
      </c>
      <c r="BM143" s="17" t="str">
        <f t="shared" si="293"/>
        <v>m</v>
      </c>
      <c r="BN143" s="17">
        <f t="shared" si="294"/>
        <v>155</v>
      </c>
      <c r="BO143" s="172">
        <f t="shared" si="295"/>
        <v>19.72</v>
      </c>
      <c r="BP143" s="17">
        <f t="shared" si="296"/>
        <v>2013</v>
      </c>
      <c r="BQ143" s="17" t="str">
        <f t="shared" si="297"/>
        <v>m</v>
      </c>
      <c r="BR143" s="131"/>
      <c r="BS143" s="131"/>
      <c r="BT143" s="131"/>
      <c r="BU143" s="131"/>
      <c r="BV143" s="138"/>
      <c r="BW143" s="138"/>
      <c r="BX143" s="138"/>
      <c r="BY143" s="138"/>
      <c r="BZ143" s="17">
        <f t="shared" si="298"/>
        <v>12</v>
      </c>
      <c r="CA143" s="170">
        <f t="shared" si="299"/>
        <v>203</v>
      </c>
      <c r="CB143" s="17">
        <f t="shared" si="300"/>
        <v>2013</v>
      </c>
      <c r="CC143" s="17" t="str">
        <f t="shared" si="301"/>
        <v>m</v>
      </c>
      <c r="CD143" s="131"/>
      <c r="CE143" s="131"/>
      <c r="CF143" s="131"/>
      <c r="CG143" s="131"/>
      <c r="CH143" s="17">
        <f t="shared" si="302"/>
        <v>156</v>
      </c>
      <c r="CI143" s="171">
        <f t="shared" si="303"/>
        <v>0.83</v>
      </c>
      <c r="CJ143" s="17">
        <f t="shared" si="304"/>
        <v>2013</v>
      </c>
      <c r="CK143" s="17" t="str">
        <f t="shared" si="305"/>
        <v>m</v>
      </c>
      <c r="CL143" s="17">
        <f t="shared" si="306"/>
        <v>113</v>
      </c>
      <c r="CM143" s="170">
        <f t="shared" si="307"/>
        <v>32</v>
      </c>
      <c r="CN143" s="17">
        <f t="shared" si="308"/>
        <v>2013</v>
      </c>
      <c r="CO143" s="17" t="str">
        <f t="shared" si="309"/>
        <v>i</v>
      </c>
    </row>
    <row r="144" spans="1:93" ht="16">
      <c r="A144" s="45" t="s">
        <v>315</v>
      </c>
      <c r="B144" s="45" t="s">
        <v>314</v>
      </c>
      <c r="C144" s="117" t="s">
        <v>156</v>
      </c>
      <c r="D144" s="82">
        <f t="shared" si="248"/>
        <v>112.53333333333333</v>
      </c>
      <c r="E144" s="83">
        <f t="shared" si="249"/>
        <v>138</v>
      </c>
      <c r="F144" s="131"/>
      <c r="G144" s="131"/>
      <c r="H144" s="131"/>
      <c r="I144" s="131"/>
      <c r="J144" s="17">
        <f t="shared" si="250"/>
        <v>147</v>
      </c>
      <c r="K144" s="17">
        <f t="shared" si="251"/>
        <v>76</v>
      </c>
      <c r="L144" s="17">
        <f t="shared" si="252"/>
        <v>2007</v>
      </c>
      <c r="M144" s="17" t="str">
        <f t="shared" si="253"/>
        <v>m</v>
      </c>
      <c r="N144" s="17">
        <f t="shared" si="254"/>
        <v>130</v>
      </c>
      <c r="O144" s="17">
        <f t="shared" si="255"/>
        <v>10</v>
      </c>
      <c r="P144" s="17">
        <f t="shared" si="256"/>
        <v>2010</v>
      </c>
      <c r="Q144" s="17" t="str">
        <f t="shared" si="257"/>
        <v>m</v>
      </c>
      <c r="R144" s="131"/>
      <c r="S144" s="131"/>
      <c r="T144" s="131"/>
      <c r="U144" s="131"/>
      <c r="V144" s="17">
        <f t="shared" si="258"/>
        <v>152</v>
      </c>
      <c r="W144" s="17">
        <f t="shared" si="259"/>
        <v>99</v>
      </c>
      <c r="X144" s="17">
        <f t="shared" si="260"/>
        <v>2010</v>
      </c>
      <c r="Y144" s="17" t="str">
        <f t="shared" si="261"/>
        <v>m</v>
      </c>
      <c r="Z144" s="17">
        <f t="shared" si="262"/>
        <v>171</v>
      </c>
      <c r="AA144" s="173">
        <f t="shared" si="263"/>
        <v>0.90800000000000003</v>
      </c>
      <c r="AB144" s="17">
        <f t="shared" si="264"/>
        <v>2008</v>
      </c>
      <c r="AC144" s="17" t="str">
        <f t="shared" si="265"/>
        <v>m</v>
      </c>
      <c r="AD144" s="17">
        <f t="shared" si="266"/>
        <v>137</v>
      </c>
      <c r="AE144" s="170">
        <f t="shared" si="267"/>
        <v>3901</v>
      </c>
      <c r="AF144" s="17">
        <f t="shared" si="268"/>
        <v>2011</v>
      </c>
      <c r="AG144" s="17" t="str">
        <f t="shared" si="269"/>
        <v>m</v>
      </c>
      <c r="AH144" s="131"/>
      <c r="AI144" s="131"/>
      <c r="AJ144" s="131"/>
      <c r="AK144" s="131"/>
      <c r="AL144" s="17">
        <f t="shared" si="270"/>
        <v>138</v>
      </c>
      <c r="AM144" s="17">
        <f t="shared" si="271"/>
        <v>11</v>
      </c>
      <c r="AN144" s="17">
        <f t="shared" si="272"/>
        <v>2004</v>
      </c>
      <c r="AO144" s="17" t="str">
        <f t="shared" si="273"/>
        <v>m</v>
      </c>
      <c r="AP144" s="17">
        <f t="shared" si="274"/>
        <v>5</v>
      </c>
      <c r="AQ144" s="172">
        <f t="shared" si="275"/>
        <v>14.9</v>
      </c>
      <c r="AR144" s="17">
        <f t="shared" si="276"/>
        <v>2009</v>
      </c>
      <c r="AS144" s="17" t="str">
        <f t="shared" si="277"/>
        <v>m</v>
      </c>
      <c r="AT144" s="17">
        <f t="shared" si="278"/>
        <v>145</v>
      </c>
      <c r="AU144" s="141">
        <f t="shared" si="279"/>
        <v>13820</v>
      </c>
      <c r="AV144" s="17">
        <f t="shared" si="280"/>
        <v>2010</v>
      </c>
      <c r="AW144" s="17" t="str">
        <f t="shared" si="281"/>
        <v>m</v>
      </c>
      <c r="AX144" s="17">
        <f t="shared" si="282"/>
        <v>104</v>
      </c>
      <c r="AY144" s="170">
        <f t="shared" si="283"/>
        <v>89</v>
      </c>
      <c r="AZ144" s="17">
        <f t="shared" si="284"/>
        <v>2013</v>
      </c>
      <c r="BA144" s="17" t="str">
        <f t="shared" si="285"/>
        <v>m</v>
      </c>
      <c r="BB144" s="17">
        <f t="shared" si="286"/>
        <v>178</v>
      </c>
      <c r="BC144" s="170">
        <f t="shared" si="287"/>
        <v>64</v>
      </c>
      <c r="BD144" s="17">
        <f t="shared" si="288"/>
        <v>2012</v>
      </c>
      <c r="BE144" s="17" t="str">
        <f t="shared" si="289"/>
        <v>m</v>
      </c>
      <c r="BF144" s="131"/>
      <c r="BG144" s="131"/>
      <c r="BH144" s="131"/>
      <c r="BI144" s="131"/>
      <c r="BJ144" s="17">
        <f t="shared" si="290"/>
        <v>137</v>
      </c>
      <c r="BK144" s="172">
        <f t="shared" si="291"/>
        <v>1.5</v>
      </c>
      <c r="BL144" s="17">
        <f t="shared" si="292"/>
        <v>2013</v>
      </c>
      <c r="BM144" s="17" t="str">
        <f t="shared" si="293"/>
        <v>m</v>
      </c>
      <c r="BN144" s="17">
        <f t="shared" si="294"/>
        <v>121</v>
      </c>
      <c r="BO144" s="172">
        <f t="shared" si="295"/>
        <v>26.61</v>
      </c>
      <c r="BP144" s="17">
        <f t="shared" si="296"/>
        <v>2013</v>
      </c>
      <c r="BQ144" s="17" t="str">
        <f t="shared" si="297"/>
        <v>m</v>
      </c>
      <c r="BR144" s="131"/>
      <c r="BS144" s="131"/>
      <c r="BT144" s="131"/>
      <c r="BU144" s="131"/>
      <c r="BV144" s="138"/>
      <c r="BW144" s="138"/>
      <c r="BX144" s="138"/>
      <c r="BY144" s="138"/>
      <c r="BZ144" s="17">
        <f t="shared" si="298"/>
        <v>156</v>
      </c>
      <c r="CA144" s="170">
        <f t="shared" si="299"/>
        <v>47</v>
      </c>
      <c r="CB144" s="17">
        <f t="shared" si="300"/>
        <v>2013</v>
      </c>
      <c r="CC144" s="17" t="str">
        <f t="shared" si="301"/>
        <v>m</v>
      </c>
      <c r="CD144" s="131"/>
      <c r="CE144" s="131"/>
      <c r="CF144" s="131"/>
      <c r="CG144" s="131"/>
      <c r="CH144" s="17">
        <f t="shared" si="302"/>
        <v>136</v>
      </c>
      <c r="CI144" s="171">
        <f t="shared" si="303"/>
        <v>0.39</v>
      </c>
      <c r="CJ144" s="17">
        <f t="shared" si="304"/>
        <v>2013</v>
      </c>
      <c r="CK144" s="17" t="str">
        <f t="shared" si="305"/>
        <v>m</v>
      </c>
      <c r="CL144" s="17">
        <f t="shared" si="306"/>
        <v>2</v>
      </c>
      <c r="CM144" s="170">
        <f t="shared" si="307"/>
        <v>16</v>
      </c>
      <c r="CN144" s="17">
        <f t="shared" si="308"/>
        <v>2013</v>
      </c>
      <c r="CO144" s="17" t="str">
        <f t="shared" si="309"/>
        <v>m</v>
      </c>
    </row>
    <row r="145" spans="1:93" ht="16">
      <c r="A145" s="45" t="s">
        <v>453</v>
      </c>
      <c r="B145" s="45" t="s">
        <v>452</v>
      </c>
      <c r="C145" s="117" t="s">
        <v>131</v>
      </c>
      <c r="D145" s="82">
        <f t="shared" si="248"/>
        <v>112.53333333333333</v>
      </c>
      <c r="E145" s="83">
        <f t="shared" si="249"/>
        <v>138</v>
      </c>
      <c r="F145" s="131"/>
      <c r="G145" s="131"/>
      <c r="H145" s="131"/>
      <c r="I145" s="131"/>
      <c r="J145" s="17">
        <f t="shared" si="250"/>
        <v>117</v>
      </c>
      <c r="K145" s="17">
        <f t="shared" si="251"/>
        <v>73</v>
      </c>
      <c r="L145" s="17">
        <f t="shared" si="252"/>
        <v>2007</v>
      </c>
      <c r="M145" s="17" t="str">
        <f t="shared" si="253"/>
        <v>m</v>
      </c>
      <c r="N145" s="17">
        <f t="shared" si="254"/>
        <v>67</v>
      </c>
      <c r="O145" s="17">
        <f t="shared" si="255"/>
        <v>7</v>
      </c>
      <c r="P145" s="17">
        <f t="shared" si="256"/>
        <v>2010</v>
      </c>
      <c r="Q145" s="17" t="str">
        <f t="shared" si="257"/>
        <v>m</v>
      </c>
      <c r="R145" s="131"/>
      <c r="S145" s="131"/>
      <c r="T145" s="131"/>
      <c r="U145" s="131"/>
      <c r="V145" s="17">
        <f t="shared" si="258"/>
        <v>118</v>
      </c>
      <c r="W145" s="17">
        <f t="shared" si="259"/>
        <v>94</v>
      </c>
      <c r="X145" s="17">
        <f t="shared" si="260"/>
        <v>2010</v>
      </c>
      <c r="Y145" s="17" t="str">
        <f t="shared" si="261"/>
        <v>m</v>
      </c>
      <c r="Z145" s="17">
        <f t="shared" si="262"/>
        <v>140</v>
      </c>
      <c r="AA145" s="173">
        <f t="shared" si="263"/>
        <v>0.86799999999999999</v>
      </c>
      <c r="AB145" s="17">
        <f t="shared" si="264"/>
        <v>2008</v>
      </c>
      <c r="AC145" s="17" t="str">
        <f t="shared" si="265"/>
        <v>m</v>
      </c>
      <c r="AD145" s="17">
        <f t="shared" si="266"/>
        <v>112</v>
      </c>
      <c r="AE145" s="170">
        <f t="shared" si="267"/>
        <v>2310</v>
      </c>
      <c r="AF145" s="17">
        <f t="shared" si="268"/>
        <v>2011</v>
      </c>
      <c r="AG145" s="17" t="str">
        <f t="shared" si="269"/>
        <v>i</v>
      </c>
      <c r="AH145" s="131"/>
      <c r="AI145" s="131"/>
      <c r="AJ145" s="131"/>
      <c r="AK145" s="131"/>
      <c r="AL145" s="17">
        <f t="shared" si="270"/>
        <v>109</v>
      </c>
      <c r="AM145" s="17">
        <f t="shared" si="271"/>
        <v>20</v>
      </c>
      <c r="AN145" s="17">
        <f t="shared" si="272"/>
        <v>2010</v>
      </c>
      <c r="AO145" s="17" t="str">
        <f t="shared" si="273"/>
        <v>i</v>
      </c>
      <c r="AP145" s="17">
        <f t="shared" si="274"/>
        <v>165</v>
      </c>
      <c r="AQ145" s="172">
        <f t="shared" si="275"/>
        <v>7.3</v>
      </c>
      <c r="AR145" s="17">
        <f t="shared" si="276"/>
        <v>2008</v>
      </c>
      <c r="AS145" s="17" t="str">
        <f t="shared" si="277"/>
        <v>m</v>
      </c>
      <c r="AT145" s="17">
        <f t="shared" si="278"/>
        <v>120</v>
      </c>
      <c r="AU145" s="141">
        <f t="shared" si="279"/>
        <v>7488</v>
      </c>
      <c r="AV145" s="17">
        <f t="shared" si="280"/>
        <v>2010</v>
      </c>
      <c r="AW145" s="17" t="str">
        <f t="shared" si="281"/>
        <v>m</v>
      </c>
      <c r="AX145" s="17">
        <f t="shared" si="282"/>
        <v>180</v>
      </c>
      <c r="AY145" s="170">
        <f t="shared" si="283"/>
        <v>20</v>
      </c>
      <c r="AZ145" s="17">
        <f t="shared" si="284"/>
        <v>2013</v>
      </c>
      <c r="BA145" s="17" t="str">
        <f t="shared" si="285"/>
        <v>m</v>
      </c>
      <c r="BB145" s="17">
        <f t="shared" si="286"/>
        <v>111</v>
      </c>
      <c r="BC145" s="170">
        <f t="shared" si="287"/>
        <v>54</v>
      </c>
      <c r="BD145" s="17">
        <f t="shared" si="288"/>
        <v>2012</v>
      </c>
      <c r="BE145" s="17" t="str">
        <f t="shared" si="289"/>
        <v>i</v>
      </c>
      <c r="BF145" s="131"/>
      <c r="BG145" s="131"/>
      <c r="BH145" s="131"/>
      <c r="BI145" s="131"/>
      <c r="BJ145" s="17">
        <f t="shared" si="290"/>
        <v>137</v>
      </c>
      <c r="BK145" s="172">
        <f t="shared" si="291"/>
        <v>1.5</v>
      </c>
      <c r="BL145" s="17">
        <f t="shared" si="292"/>
        <v>2013</v>
      </c>
      <c r="BM145" s="17" t="str">
        <f t="shared" si="293"/>
        <v>m</v>
      </c>
      <c r="BN145" s="17">
        <f t="shared" si="294"/>
        <v>124</v>
      </c>
      <c r="BO145" s="172">
        <f t="shared" si="295"/>
        <v>26.47</v>
      </c>
      <c r="BP145" s="17">
        <f t="shared" si="296"/>
        <v>2013</v>
      </c>
      <c r="BQ145" s="17" t="str">
        <f t="shared" si="297"/>
        <v>m</v>
      </c>
      <c r="BR145" s="131"/>
      <c r="BS145" s="131"/>
      <c r="BT145" s="131"/>
      <c r="BU145" s="131"/>
      <c r="BV145" s="138"/>
      <c r="BW145" s="138"/>
      <c r="BX145" s="138"/>
      <c r="BY145" s="138"/>
      <c r="BZ145" s="17">
        <f t="shared" si="298"/>
        <v>71</v>
      </c>
      <c r="CA145" s="170">
        <f t="shared" si="299"/>
        <v>133</v>
      </c>
      <c r="CB145" s="17">
        <f t="shared" si="300"/>
        <v>2013</v>
      </c>
      <c r="CC145" s="17" t="str">
        <f t="shared" si="301"/>
        <v>m</v>
      </c>
      <c r="CD145" s="131"/>
      <c r="CE145" s="131"/>
      <c r="CF145" s="131"/>
      <c r="CG145" s="131"/>
      <c r="CH145" s="17">
        <f t="shared" si="302"/>
        <v>156</v>
      </c>
      <c r="CI145" s="171">
        <f t="shared" si="303"/>
        <v>0.83</v>
      </c>
      <c r="CJ145" s="17">
        <f t="shared" si="304"/>
        <v>2013</v>
      </c>
      <c r="CK145" s="17" t="str">
        <f t="shared" si="305"/>
        <v>m</v>
      </c>
      <c r="CL145" s="17">
        <f t="shared" si="306"/>
        <v>101</v>
      </c>
      <c r="CM145" s="170">
        <f t="shared" si="307"/>
        <v>30</v>
      </c>
      <c r="CN145" s="17">
        <f t="shared" si="308"/>
        <v>2013</v>
      </c>
      <c r="CO145" s="17" t="str">
        <f t="shared" si="309"/>
        <v>i</v>
      </c>
    </row>
    <row r="146" spans="1:93" ht="16">
      <c r="A146" s="45" t="s">
        <v>581</v>
      </c>
      <c r="B146" s="45" t="s">
        <v>580</v>
      </c>
      <c r="C146" s="117" t="s">
        <v>100</v>
      </c>
      <c r="D146" s="82">
        <f t="shared" si="248"/>
        <v>112.6</v>
      </c>
      <c r="E146" s="83">
        <f t="shared" si="249"/>
        <v>140</v>
      </c>
      <c r="F146" s="131"/>
      <c r="G146" s="131"/>
      <c r="H146" s="131"/>
      <c r="I146" s="131"/>
      <c r="J146" s="17">
        <f t="shared" si="250"/>
        <v>90</v>
      </c>
      <c r="K146" s="17">
        <f t="shared" si="251"/>
        <v>70</v>
      </c>
      <c r="L146" s="17">
        <f t="shared" si="252"/>
        <v>2007</v>
      </c>
      <c r="M146" s="17" t="str">
        <f t="shared" si="253"/>
        <v>m</v>
      </c>
      <c r="N146" s="17">
        <f t="shared" si="254"/>
        <v>67</v>
      </c>
      <c r="O146" s="17">
        <f t="shared" si="255"/>
        <v>7</v>
      </c>
      <c r="P146" s="17">
        <f t="shared" si="256"/>
        <v>2010</v>
      </c>
      <c r="Q146" s="17" t="str">
        <f t="shared" si="257"/>
        <v>m</v>
      </c>
      <c r="R146" s="131"/>
      <c r="S146" s="131"/>
      <c r="T146" s="131"/>
      <c r="U146" s="131"/>
      <c r="V146" s="17">
        <f t="shared" si="258"/>
        <v>129</v>
      </c>
      <c r="W146" s="17">
        <f t="shared" si="259"/>
        <v>96</v>
      </c>
      <c r="X146" s="17">
        <f t="shared" si="260"/>
        <v>2010</v>
      </c>
      <c r="Y146" s="17" t="str">
        <f t="shared" si="261"/>
        <v>m</v>
      </c>
      <c r="Z146" s="17">
        <f t="shared" si="262"/>
        <v>108</v>
      </c>
      <c r="AA146" s="173">
        <f t="shared" si="263"/>
        <v>0.82299999999999995</v>
      </c>
      <c r="AB146" s="17">
        <f t="shared" si="264"/>
        <v>2008</v>
      </c>
      <c r="AC146" s="17" t="str">
        <f t="shared" si="265"/>
        <v>m</v>
      </c>
      <c r="AD146" s="17">
        <f t="shared" si="266"/>
        <v>113</v>
      </c>
      <c r="AE146" s="170">
        <f t="shared" si="267"/>
        <v>2316</v>
      </c>
      <c r="AF146" s="17">
        <f t="shared" si="268"/>
        <v>2011</v>
      </c>
      <c r="AG146" s="17" t="str">
        <f t="shared" si="269"/>
        <v>m</v>
      </c>
      <c r="AH146" s="131"/>
      <c r="AI146" s="131"/>
      <c r="AJ146" s="131"/>
      <c r="AK146" s="131"/>
      <c r="AL146" s="17">
        <f t="shared" si="270"/>
        <v>129</v>
      </c>
      <c r="AM146" s="17">
        <f t="shared" si="271"/>
        <v>13</v>
      </c>
      <c r="AN146" s="17">
        <f t="shared" si="272"/>
        <v>2011</v>
      </c>
      <c r="AO146" s="17" t="str">
        <f t="shared" si="273"/>
        <v>m</v>
      </c>
      <c r="AP146" s="17">
        <f t="shared" si="274"/>
        <v>197</v>
      </c>
      <c r="AQ146" s="172">
        <f t="shared" si="275"/>
        <v>1.5</v>
      </c>
      <c r="AR146" s="17">
        <f t="shared" si="276"/>
        <v>2009</v>
      </c>
      <c r="AS146" s="17" t="str">
        <f t="shared" si="277"/>
        <v>m</v>
      </c>
      <c r="AT146" s="17">
        <f t="shared" si="278"/>
        <v>99</v>
      </c>
      <c r="AU146" s="141">
        <f t="shared" si="279"/>
        <v>4613</v>
      </c>
      <c r="AV146" s="17">
        <f t="shared" si="280"/>
        <v>2010</v>
      </c>
      <c r="AW146" s="17" t="str">
        <f t="shared" si="281"/>
        <v>m</v>
      </c>
      <c r="AX146" s="17">
        <f t="shared" si="282"/>
        <v>182</v>
      </c>
      <c r="AY146" s="170">
        <f t="shared" si="283"/>
        <v>18</v>
      </c>
      <c r="AZ146" s="17">
        <f t="shared" si="284"/>
        <v>2013</v>
      </c>
      <c r="BA146" s="17" t="str">
        <f t="shared" si="285"/>
        <v>m</v>
      </c>
      <c r="BB146" s="17">
        <f t="shared" si="286"/>
        <v>161</v>
      </c>
      <c r="BC146" s="170">
        <f t="shared" si="287"/>
        <v>60</v>
      </c>
      <c r="BD146" s="17">
        <f t="shared" si="288"/>
        <v>2012</v>
      </c>
      <c r="BE146" s="17" t="str">
        <f t="shared" si="289"/>
        <v>m</v>
      </c>
      <c r="BF146" s="131"/>
      <c r="BG146" s="131"/>
      <c r="BH146" s="131"/>
      <c r="BI146" s="131"/>
      <c r="BJ146" s="17">
        <f t="shared" si="290"/>
        <v>69</v>
      </c>
      <c r="BK146" s="172">
        <f t="shared" si="291"/>
        <v>4</v>
      </c>
      <c r="BL146" s="17">
        <f t="shared" si="292"/>
        <v>2013</v>
      </c>
      <c r="BM146" s="17" t="str">
        <f t="shared" si="293"/>
        <v>m</v>
      </c>
      <c r="BN146" s="17">
        <f t="shared" si="294"/>
        <v>45</v>
      </c>
      <c r="BO146" s="172">
        <f t="shared" si="295"/>
        <v>38.6</v>
      </c>
      <c r="BP146" s="17">
        <f t="shared" si="296"/>
        <v>2013</v>
      </c>
      <c r="BQ146" s="17" t="str">
        <f t="shared" si="297"/>
        <v>m</v>
      </c>
      <c r="BR146" s="131"/>
      <c r="BS146" s="131"/>
      <c r="BT146" s="131"/>
      <c r="BU146" s="131"/>
      <c r="BV146" s="138"/>
      <c r="BW146" s="138"/>
      <c r="BX146" s="138"/>
      <c r="BY146" s="138"/>
      <c r="BZ146" s="17">
        <f t="shared" si="298"/>
        <v>160</v>
      </c>
      <c r="CA146" s="170">
        <f t="shared" si="299"/>
        <v>43</v>
      </c>
      <c r="CB146" s="17">
        <f t="shared" si="300"/>
        <v>2013</v>
      </c>
      <c r="CC146" s="17" t="str">
        <f t="shared" si="301"/>
        <v>m</v>
      </c>
      <c r="CD146" s="131"/>
      <c r="CE146" s="131"/>
      <c r="CF146" s="131"/>
      <c r="CG146" s="131"/>
      <c r="CH146" s="17">
        <f t="shared" si="302"/>
        <v>92</v>
      </c>
      <c r="CI146" s="171">
        <f t="shared" si="303"/>
        <v>-0.27</v>
      </c>
      <c r="CJ146" s="17">
        <f t="shared" si="304"/>
        <v>2013</v>
      </c>
      <c r="CK146" s="17" t="str">
        <f t="shared" si="305"/>
        <v>m</v>
      </c>
      <c r="CL146" s="17">
        <f t="shared" si="306"/>
        <v>156</v>
      </c>
      <c r="CM146" s="170">
        <f t="shared" si="307"/>
        <v>40</v>
      </c>
      <c r="CN146" s="17">
        <f t="shared" si="308"/>
        <v>2013</v>
      </c>
      <c r="CO146" s="17" t="str">
        <f t="shared" si="309"/>
        <v>m</v>
      </c>
    </row>
    <row r="147" spans="1:93" ht="16">
      <c r="A147" s="45" t="s">
        <v>281</v>
      </c>
      <c r="B147" s="45" t="s">
        <v>280</v>
      </c>
      <c r="C147" s="117" t="s">
        <v>125</v>
      </c>
      <c r="D147" s="82">
        <f t="shared" si="248"/>
        <v>113.8</v>
      </c>
      <c r="E147" s="83">
        <f t="shared" si="249"/>
        <v>141</v>
      </c>
      <c r="F147" s="131"/>
      <c r="G147" s="131"/>
      <c r="H147" s="131"/>
      <c r="I147" s="131"/>
      <c r="J147" s="17">
        <f t="shared" si="250"/>
        <v>117</v>
      </c>
      <c r="K147" s="17">
        <f t="shared" si="251"/>
        <v>73</v>
      </c>
      <c r="L147" s="17">
        <f t="shared" si="252"/>
        <v>2007</v>
      </c>
      <c r="M147" s="17" t="str">
        <f t="shared" si="253"/>
        <v>m</v>
      </c>
      <c r="N147" s="17">
        <f t="shared" si="254"/>
        <v>160</v>
      </c>
      <c r="O147" s="17">
        <f t="shared" si="255"/>
        <v>11</v>
      </c>
      <c r="P147" s="17">
        <f t="shared" si="256"/>
        <v>2010</v>
      </c>
      <c r="Q147" s="17" t="str">
        <f t="shared" si="257"/>
        <v>m</v>
      </c>
      <c r="R147" s="131"/>
      <c r="S147" s="131"/>
      <c r="T147" s="131"/>
      <c r="U147" s="131"/>
      <c r="V147" s="17">
        <f t="shared" si="258"/>
        <v>157</v>
      </c>
      <c r="W147" s="17">
        <f t="shared" si="259"/>
        <v>100</v>
      </c>
      <c r="X147" s="17">
        <f t="shared" si="260"/>
        <v>2010</v>
      </c>
      <c r="Y147" s="17" t="str">
        <f t="shared" si="261"/>
        <v>m</v>
      </c>
      <c r="Z147" s="17">
        <f t="shared" si="262"/>
        <v>126</v>
      </c>
      <c r="AA147" s="173">
        <f t="shared" si="263"/>
        <v>0.85399999999999998</v>
      </c>
      <c r="AB147" s="17">
        <f t="shared" si="264"/>
        <v>2008</v>
      </c>
      <c r="AC147" s="17" t="str">
        <f t="shared" si="265"/>
        <v>m</v>
      </c>
      <c r="AD147" s="17">
        <f t="shared" si="266"/>
        <v>147</v>
      </c>
      <c r="AE147" s="170">
        <f t="shared" si="267"/>
        <v>4864</v>
      </c>
      <c r="AF147" s="17">
        <f t="shared" si="268"/>
        <v>2011</v>
      </c>
      <c r="AG147" s="17" t="str">
        <f t="shared" si="269"/>
        <v>m</v>
      </c>
      <c r="AH147" s="131"/>
      <c r="AI147" s="131"/>
      <c r="AJ147" s="131"/>
      <c r="AK147" s="131"/>
      <c r="AL147" s="17">
        <f t="shared" si="270"/>
        <v>138</v>
      </c>
      <c r="AM147" s="17">
        <f t="shared" si="271"/>
        <v>11</v>
      </c>
      <c r="AN147" s="17">
        <f t="shared" si="272"/>
        <v>2007</v>
      </c>
      <c r="AO147" s="17" t="str">
        <f t="shared" si="273"/>
        <v>m</v>
      </c>
      <c r="AP147" s="17">
        <f t="shared" si="274"/>
        <v>105</v>
      </c>
      <c r="AQ147" s="172">
        <f t="shared" si="275"/>
        <v>10.1</v>
      </c>
      <c r="AR147" s="17">
        <f t="shared" si="276"/>
        <v>2008</v>
      </c>
      <c r="AS147" s="17" t="str">
        <f t="shared" si="277"/>
        <v>i</v>
      </c>
      <c r="AT147" s="17">
        <f t="shared" si="278"/>
        <v>112</v>
      </c>
      <c r="AU147" s="141">
        <f t="shared" si="279"/>
        <v>6365</v>
      </c>
      <c r="AV147" s="17">
        <f t="shared" si="280"/>
        <v>2010</v>
      </c>
      <c r="AW147" s="17" t="str">
        <f t="shared" si="281"/>
        <v>m</v>
      </c>
      <c r="AX147" s="17">
        <f t="shared" si="282"/>
        <v>135</v>
      </c>
      <c r="AY147" s="170">
        <f t="shared" si="283"/>
        <v>58</v>
      </c>
      <c r="AZ147" s="17">
        <f t="shared" si="284"/>
        <v>2013</v>
      </c>
      <c r="BA147" s="17" t="str">
        <f t="shared" si="285"/>
        <v>m</v>
      </c>
      <c r="BB147" s="17">
        <f t="shared" si="286"/>
        <v>128</v>
      </c>
      <c r="BC147" s="170">
        <f t="shared" si="287"/>
        <v>56</v>
      </c>
      <c r="BD147" s="17">
        <f t="shared" si="288"/>
        <v>2012</v>
      </c>
      <c r="BE147" s="17" t="str">
        <f t="shared" si="289"/>
        <v>m</v>
      </c>
      <c r="BF147" s="131"/>
      <c r="BG147" s="131"/>
      <c r="BH147" s="131"/>
      <c r="BI147" s="131"/>
      <c r="BJ147" s="17">
        <f t="shared" si="290"/>
        <v>118</v>
      </c>
      <c r="BK147" s="172">
        <f t="shared" si="291"/>
        <v>2</v>
      </c>
      <c r="BL147" s="17">
        <f t="shared" si="292"/>
        <v>2013</v>
      </c>
      <c r="BM147" s="17" t="str">
        <f t="shared" si="293"/>
        <v>m</v>
      </c>
      <c r="BN147" s="17">
        <f t="shared" si="294"/>
        <v>99</v>
      </c>
      <c r="BO147" s="172">
        <f t="shared" si="295"/>
        <v>28.58</v>
      </c>
      <c r="BP147" s="17">
        <f t="shared" si="296"/>
        <v>2013</v>
      </c>
      <c r="BQ147" s="17" t="str">
        <f t="shared" si="297"/>
        <v>m</v>
      </c>
      <c r="BR147" s="131"/>
      <c r="BS147" s="131"/>
      <c r="BT147" s="131"/>
      <c r="BU147" s="131"/>
      <c r="BV147" s="138"/>
      <c r="BW147" s="138"/>
      <c r="BX147" s="138"/>
      <c r="BY147" s="138"/>
      <c r="BZ147" s="17">
        <f t="shared" si="298"/>
        <v>153</v>
      </c>
      <c r="CA147" s="170">
        <f t="shared" si="299"/>
        <v>50</v>
      </c>
      <c r="CB147" s="17">
        <f t="shared" si="300"/>
        <v>2013</v>
      </c>
      <c r="CC147" s="17" t="str">
        <f t="shared" si="301"/>
        <v>m</v>
      </c>
      <c r="CD147" s="131"/>
      <c r="CE147" s="131"/>
      <c r="CF147" s="131"/>
      <c r="CG147" s="131"/>
      <c r="CH147" s="17">
        <f t="shared" si="302"/>
        <v>127</v>
      </c>
      <c r="CI147" s="171">
        <f t="shared" si="303"/>
        <v>0.17</v>
      </c>
      <c r="CJ147" s="17">
        <f t="shared" si="304"/>
        <v>2013</v>
      </c>
      <c r="CK147" s="17" t="str">
        <f t="shared" si="305"/>
        <v>m</v>
      </c>
      <c r="CL147" s="17">
        <f t="shared" si="306"/>
        <v>11</v>
      </c>
      <c r="CM147" s="170">
        <f t="shared" si="307"/>
        <v>19</v>
      </c>
      <c r="CN147" s="17">
        <f t="shared" si="308"/>
        <v>2013</v>
      </c>
      <c r="CO147" s="17" t="str">
        <f t="shared" si="309"/>
        <v>m</v>
      </c>
    </row>
    <row r="148" spans="1:93" ht="16">
      <c r="A148" s="45" t="s">
        <v>591</v>
      </c>
      <c r="B148" s="45" t="s">
        <v>590</v>
      </c>
      <c r="C148" s="117" t="s">
        <v>94</v>
      </c>
      <c r="D148" s="82">
        <f t="shared" si="248"/>
        <v>113.86666666666666</v>
      </c>
      <c r="E148" s="83">
        <f t="shared" si="249"/>
        <v>142</v>
      </c>
      <c r="F148" s="131"/>
      <c r="G148" s="131"/>
      <c r="H148" s="131"/>
      <c r="I148" s="131"/>
      <c r="J148" s="17">
        <f t="shared" si="250"/>
        <v>82</v>
      </c>
      <c r="K148" s="17">
        <f t="shared" si="251"/>
        <v>69</v>
      </c>
      <c r="L148" s="17">
        <f t="shared" si="252"/>
        <v>2007</v>
      </c>
      <c r="M148" s="17" t="str">
        <f t="shared" si="253"/>
        <v>m</v>
      </c>
      <c r="N148" s="17">
        <f t="shared" si="254"/>
        <v>107</v>
      </c>
      <c r="O148" s="17">
        <f t="shared" si="255"/>
        <v>9</v>
      </c>
      <c r="P148" s="17">
        <f t="shared" si="256"/>
        <v>2010</v>
      </c>
      <c r="Q148" s="17" t="str">
        <f t="shared" si="257"/>
        <v>m</v>
      </c>
      <c r="R148" s="131"/>
      <c r="S148" s="131"/>
      <c r="T148" s="131"/>
      <c r="U148" s="131"/>
      <c r="V148" s="17">
        <f t="shared" si="258"/>
        <v>113</v>
      </c>
      <c r="W148" s="17">
        <f t="shared" si="259"/>
        <v>93</v>
      </c>
      <c r="X148" s="17">
        <f t="shared" si="260"/>
        <v>2010</v>
      </c>
      <c r="Y148" s="17" t="str">
        <f t="shared" si="261"/>
        <v>m</v>
      </c>
      <c r="Z148" s="17">
        <f t="shared" si="262"/>
        <v>58</v>
      </c>
      <c r="AA148" s="173">
        <f t="shared" si="263"/>
        <v>0.75800000000000001</v>
      </c>
      <c r="AB148" s="17">
        <f t="shared" si="264"/>
        <v>2008</v>
      </c>
      <c r="AC148" s="17" t="str">
        <f t="shared" si="265"/>
        <v>m</v>
      </c>
      <c r="AD148" s="17">
        <f t="shared" si="266"/>
        <v>162</v>
      </c>
      <c r="AE148" s="170">
        <f t="shared" si="267"/>
        <v>6332</v>
      </c>
      <c r="AF148" s="17">
        <f t="shared" si="268"/>
        <v>2011</v>
      </c>
      <c r="AG148" s="17" t="str">
        <f t="shared" si="269"/>
        <v>m</v>
      </c>
      <c r="AH148" s="131"/>
      <c r="AI148" s="131"/>
      <c r="AJ148" s="131"/>
      <c r="AK148" s="131"/>
      <c r="AL148" s="17">
        <f t="shared" si="270"/>
        <v>129</v>
      </c>
      <c r="AM148" s="17">
        <f t="shared" si="271"/>
        <v>13</v>
      </c>
      <c r="AN148" s="17">
        <f t="shared" si="272"/>
        <v>2010</v>
      </c>
      <c r="AO148" s="17" t="str">
        <f t="shared" si="273"/>
        <v>i</v>
      </c>
      <c r="AP148" s="17">
        <f t="shared" si="274"/>
        <v>185</v>
      </c>
      <c r="AQ148" s="172">
        <f t="shared" si="275"/>
        <v>4.5999999999999996</v>
      </c>
      <c r="AR148" s="17">
        <f t="shared" si="276"/>
        <v>2008</v>
      </c>
      <c r="AS148" s="17" t="str">
        <f t="shared" si="277"/>
        <v>m</v>
      </c>
      <c r="AT148" s="17">
        <f t="shared" si="278"/>
        <v>148</v>
      </c>
      <c r="AU148" s="141">
        <f t="shared" si="279"/>
        <v>15205</v>
      </c>
      <c r="AV148" s="17">
        <f t="shared" si="280"/>
        <v>2010</v>
      </c>
      <c r="AW148" s="17" t="str">
        <f t="shared" si="281"/>
        <v>m</v>
      </c>
      <c r="AX148" s="17">
        <f t="shared" si="282"/>
        <v>127</v>
      </c>
      <c r="AY148" s="170">
        <f t="shared" si="283"/>
        <v>66</v>
      </c>
      <c r="AZ148" s="17">
        <f t="shared" si="284"/>
        <v>2013</v>
      </c>
      <c r="BA148" s="17" t="str">
        <f t="shared" si="285"/>
        <v>m</v>
      </c>
      <c r="BB148" s="17">
        <f t="shared" si="286"/>
        <v>54</v>
      </c>
      <c r="BC148" s="170">
        <f t="shared" si="287"/>
        <v>47</v>
      </c>
      <c r="BD148" s="17">
        <f t="shared" si="288"/>
        <v>2012</v>
      </c>
      <c r="BE148" s="17" t="str">
        <f t="shared" si="289"/>
        <v>m</v>
      </c>
      <c r="BF148" s="131"/>
      <c r="BG148" s="131"/>
      <c r="BH148" s="131"/>
      <c r="BI148" s="131"/>
      <c r="BJ148" s="17">
        <f t="shared" si="290"/>
        <v>118</v>
      </c>
      <c r="BK148" s="172">
        <f t="shared" si="291"/>
        <v>2</v>
      </c>
      <c r="BL148" s="17">
        <f t="shared" si="292"/>
        <v>2013</v>
      </c>
      <c r="BM148" s="17" t="str">
        <f t="shared" si="293"/>
        <v>m</v>
      </c>
      <c r="BN148" s="17">
        <f t="shared" si="294"/>
        <v>141</v>
      </c>
      <c r="BO148" s="172">
        <f t="shared" si="295"/>
        <v>23.12</v>
      </c>
      <c r="BP148" s="17">
        <f t="shared" si="296"/>
        <v>2013</v>
      </c>
      <c r="BQ148" s="17" t="str">
        <f t="shared" si="297"/>
        <v>m</v>
      </c>
      <c r="BR148" s="131"/>
      <c r="BS148" s="131"/>
      <c r="BT148" s="131"/>
      <c r="BU148" s="131"/>
      <c r="BV148" s="138"/>
      <c r="BW148" s="138"/>
      <c r="BX148" s="138"/>
      <c r="BY148" s="138"/>
      <c r="BZ148" s="17">
        <f t="shared" si="298"/>
        <v>101</v>
      </c>
      <c r="CA148" s="170">
        <f t="shared" si="299"/>
        <v>102</v>
      </c>
      <c r="CB148" s="17">
        <f t="shared" si="300"/>
        <v>2013</v>
      </c>
      <c r="CC148" s="17" t="str">
        <f t="shared" si="301"/>
        <v>m</v>
      </c>
      <c r="CD148" s="131"/>
      <c r="CE148" s="131"/>
      <c r="CF148" s="131"/>
      <c r="CG148" s="131"/>
      <c r="CH148" s="17">
        <f t="shared" si="302"/>
        <v>122</v>
      </c>
      <c r="CI148" s="171">
        <f t="shared" si="303"/>
        <v>0.12</v>
      </c>
      <c r="CJ148" s="17">
        <f t="shared" si="304"/>
        <v>2013</v>
      </c>
      <c r="CK148" s="17" t="str">
        <f t="shared" si="305"/>
        <v>m</v>
      </c>
      <c r="CL148" s="17">
        <f t="shared" si="306"/>
        <v>119</v>
      </c>
      <c r="CM148" s="170">
        <f t="shared" si="307"/>
        <v>33</v>
      </c>
      <c r="CN148" s="17">
        <f t="shared" si="308"/>
        <v>2013</v>
      </c>
      <c r="CO148" s="17" t="str">
        <f t="shared" si="309"/>
        <v>i</v>
      </c>
    </row>
    <row r="149" spans="1:93" ht="16">
      <c r="A149" s="45" t="s">
        <v>433</v>
      </c>
      <c r="B149" s="45" t="s">
        <v>432</v>
      </c>
      <c r="C149" s="117" t="s">
        <v>105</v>
      </c>
      <c r="D149" s="82">
        <f t="shared" si="248"/>
        <v>115.6</v>
      </c>
      <c r="E149" s="83">
        <f t="shared" si="249"/>
        <v>143</v>
      </c>
      <c r="F149" s="131"/>
      <c r="G149" s="131"/>
      <c r="H149" s="131"/>
      <c r="I149" s="131"/>
      <c r="J149" s="17">
        <f t="shared" si="250"/>
        <v>96</v>
      </c>
      <c r="K149" s="17">
        <f t="shared" si="251"/>
        <v>71</v>
      </c>
      <c r="L149" s="17">
        <f t="shared" si="252"/>
        <v>2007</v>
      </c>
      <c r="M149" s="17" t="str">
        <f t="shared" si="253"/>
        <v>m</v>
      </c>
      <c r="N149" s="17">
        <f t="shared" si="254"/>
        <v>160</v>
      </c>
      <c r="O149" s="17">
        <f t="shared" si="255"/>
        <v>11</v>
      </c>
      <c r="P149" s="17">
        <f t="shared" si="256"/>
        <v>2010</v>
      </c>
      <c r="Q149" s="17" t="str">
        <f t="shared" si="257"/>
        <v>m</v>
      </c>
      <c r="R149" s="131"/>
      <c r="S149" s="131"/>
      <c r="T149" s="131"/>
      <c r="U149" s="131"/>
      <c r="V149" s="17">
        <f t="shared" si="258"/>
        <v>95</v>
      </c>
      <c r="W149" s="17">
        <f t="shared" si="259"/>
        <v>89</v>
      </c>
      <c r="X149" s="17">
        <f t="shared" si="260"/>
        <v>2010</v>
      </c>
      <c r="Y149" s="17" t="str">
        <f t="shared" si="261"/>
        <v>m</v>
      </c>
      <c r="Z149" s="17">
        <f t="shared" si="262"/>
        <v>156</v>
      </c>
      <c r="AA149" s="173">
        <f t="shared" si="263"/>
        <v>0.88200000000000001</v>
      </c>
      <c r="AB149" s="17">
        <f t="shared" si="264"/>
        <v>2008</v>
      </c>
      <c r="AC149" s="17" t="str">
        <f t="shared" si="265"/>
        <v>m</v>
      </c>
      <c r="AD149" s="17">
        <f t="shared" si="266"/>
        <v>129</v>
      </c>
      <c r="AE149" s="170">
        <f t="shared" si="267"/>
        <v>3528</v>
      </c>
      <c r="AF149" s="17">
        <f t="shared" si="268"/>
        <v>2011</v>
      </c>
      <c r="AG149" s="17" t="str">
        <f t="shared" si="269"/>
        <v>m</v>
      </c>
      <c r="AH149" s="131"/>
      <c r="AI149" s="131"/>
      <c r="AJ149" s="131"/>
      <c r="AK149" s="131"/>
      <c r="AL149" s="17">
        <f t="shared" si="270"/>
        <v>116</v>
      </c>
      <c r="AM149" s="17">
        <f t="shared" si="271"/>
        <v>16</v>
      </c>
      <c r="AN149" s="17">
        <f t="shared" si="272"/>
        <v>2010</v>
      </c>
      <c r="AO149" s="17" t="str">
        <f t="shared" si="273"/>
        <v>i</v>
      </c>
      <c r="AP149" s="17">
        <f t="shared" si="274"/>
        <v>9</v>
      </c>
      <c r="AQ149" s="172">
        <f t="shared" si="275"/>
        <v>13.7</v>
      </c>
      <c r="AR149" s="17">
        <f t="shared" si="276"/>
        <v>2009</v>
      </c>
      <c r="AS149" s="17" t="str">
        <f t="shared" si="277"/>
        <v>m</v>
      </c>
      <c r="AT149" s="17">
        <f t="shared" si="278"/>
        <v>135</v>
      </c>
      <c r="AU149" s="141">
        <f t="shared" si="279"/>
        <v>10975</v>
      </c>
      <c r="AV149" s="17">
        <f t="shared" si="280"/>
        <v>2010</v>
      </c>
      <c r="AW149" s="17" t="str">
        <f t="shared" si="281"/>
        <v>m</v>
      </c>
      <c r="AX149" s="17">
        <f t="shared" si="282"/>
        <v>183</v>
      </c>
      <c r="AY149" s="170">
        <f t="shared" si="283"/>
        <v>17</v>
      </c>
      <c r="AZ149" s="17">
        <f t="shared" si="284"/>
        <v>2013</v>
      </c>
      <c r="BA149" s="17" t="str">
        <f t="shared" si="285"/>
        <v>m</v>
      </c>
      <c r="BB149" s="17">
        <f t="shared" si="286"/>
        <v>184</v>
      </c>
      <c r="BC149" s="170">
        <f t="shared" si="287"/>
        <v>66</v>
      </c>
      <c r="BD149" s="17">
        <f t="shared" si="288"/>
        <v>2012</v>
      </c>
      <c r="BE149" s="17" t="str">
        <f t="shared" si="289"/>
        <v>m</v>
      </c>
      <c r="BF149" s="131"/>
      <c r="BG149" s="131"/>
      <c r="BH149" s="131"/>
      <c r="BI149" s="131"/>
      <c r="BJ149" s="17">
        <f t="shared" si="290"/>
        <v>156</v>
      </c>
      <c r="BK149" s="172">
        <f t="shared" si="291"/>
        <v>1</v>
      </c>
      <c r="BL149" s="17">
        <f t="shared" si="292"/>
        <v>2013</v>
      </c>
      <c r="BM149" s="17" t="str">
        <f t="shared" si="293"/>
        <v>m</v>
      </c>
      <c r="BN149" s="17">
        <f t="shared" si="294"/>
        <v>161</v>
      </c>
      <c r="BO149" s="172">
        <f t="shared" si="295"/>
        <v>18.239999999999998</v>
      </c>
      <c r="BP149" s="17">
        <f t="shared" si="296"/>
        <v>2013</v>
      </c>
      <c r="BQ149" s="17" t="str">
        <f t="shared" si="297"/>
        <v>m</v>
      </c>
      <c r="BR149" s="131"/>
      <c r="BS149" s="131"/>
      <c r="BT149" s="131"/>
      <c r="BU149" s="131"/>
      <c r="BV149" s="138"/>
      <c r="BW149" s="138"/>
      <c r="BX149" s="138"/>
      <c r="BY149" s="138"/>
      <c r="BZ149" s="17">
        <f t="shared" si="298"/>
        <v>144</v>
      </c>
      <c r="CA149" s="170">
        <f t="shared" si="299"/>
        <v>59</v>
      </c>
      <c r="CB149" s="17">
        <f t="shared" si="300"/>
        <v>2013</v>
      </c>
      <c r="CC149" s="17" t="str">
        <f t="shared" si="301"/>
        <v>m</v>
      </c>
      <c r="CD149" s="131"/>
      <c r="CE149" s="131"/>
      <c r="CF149" s="131"/>
      <c r="CG149" s="131"/>
      <c r="CH149" s="17">
        <f t="shared" si="302"/>
        <v>155</v>
      </c>
      <c r="CI149" s="171">
        <f t="shared" si="303"/>
        <v>0.78</v>
      </c>
      <c r="CJ149" s="17">
        <f t="shared" si="304"/>
        <v>2013</v>
      </c>
      <c r="CK149" s="17" t="str">
        <f t="shared" si="305"/>
        <v>m</v>
      </c>
      <c r="CL149" s="17">
        <f t="shared" si="306"/>
        <v>11</v>
      </c>
      <c r="CM149" s="170">
        <f t="shared" si="307"/>
        <v>19</v>
      </c>
      <c r="CN149" s="17">
        <f t="shared" si="308"/>
        <v>2013</v>
      </c>
      <c r="CO149" s="17" t="str">
        <f t="shared" si="309"/>
        <v>m</v>
      </c>
    </row>
    <row r="150" spans="1:93" ht="16">
      <c r="A150" s="45" t="s">
        <v>415</v>
      </c>
      <c r="B150" s="45" t="s">
        <v>414</v>
      </c>
      <c r="C150" s="117" t="s">
        <v>169</v>
      </c>
      <c r="D150" s="82">
        <f t="shared" si="248"/>
        <v>116.46666666666667</v>
      </c>
      <c r="E150" s="83">
        <f t="shared" si="249"/>
        <v>144</v>
      </c>
      <c r="F150" s="131"/>
      <c r="G150" s="131"/>
      <c r="H150" s="131"/>
      <c r="I150" s="131"/>
      <c r="J150" s="17">
        <f t="shared" si="250"/>
        <v>159</v>
      </c>
      <c r="K150" s="17">
        <f t="shared" si="251"/>
        <v>78</v>
      </c>
      <c r="L150" s="17">
        <f t="shared" si="252"/>
        <v>2007</v>
      </c>
      <c r="M150" s="17" t="str">
        <f t="shared" si="253"/>
        <v>m</v>
      </c>
      <c r="N150" s="17">
        <f t="shared" si="254"/>
        <v>52</v>
      </c>
      <c r="O150" s="17">
        <f t="shared" si="255"/>
        <v>6</v>
      </c>
      <c r="P150" s="17">
        <f t="shared" si="256"/>
        <v>2010</v>
      </c>
      <c r="Q150" s="17" t="str">
        <f t="shared" si="257"/>
        <v>m</v>
      </c>
      <c r="R150" s="131"/>
      <c r="S150" s="131"/>
      <c r="T150" s="131"/>
      <c r="U150" s="131"/>
      <c r="V150" s="17">
        <f t="shared" si="258"/>
        <v>157</v>
      </c>
      <c r="W150" s="17">
        <f t="shared" si="259"/>
        <v>100</v>
      </c>
      <c r="X150" s="17">
        <f t="shared" si="260"/>
        <v>2010</v>
      </c>
      <c r="Y150" s="17" t="str">
        <f t="shared" si="261"/>
        <v>m</v>
      </c>
      <c r="Z150" s="17">
        <f t="shared" si="262"/>
        <v>46</v>
      </c>
      <c r="AA150" s="173">
        <f t="shared" si="263"/>
        <v>0.74</v>
      </c>
      <c r="AB150" s="17">
        <f t="shared" si="264"/>
        <v>2008</v>
      </c>
      <c r="AC150" s="17" t="str">
        <f t="shared" si="265"/>
        <v>m</v>
      </c>
      <c r="AD150" s="17">
        <f t="shared" si="266"/>
        <v>194</v>
      </c>
      <c r="AE150" s="170">
        <f t="shared" si="267"/>
        <v>16122</v>
      </c>
      <c r="AF150" s="17">
        <f t="shared" si="268"/>
        <v>2011</v>
      </c>
      <c r="AG150" s="17" t="str">
        <f t="shared" si="269"/>
        <v>m</v>
      </c>
      <c r="AH150" s="131"/>
      <c r="AI150" s="131"/>
      <c r="AJ150" s="131"/>
      <c r="AK150" s="131"/>
      <c r="AL150" s="17">
        <f t="shared" si="270"/>
        <v>182</v>
      </c>
      <c r="AM150" s="17">
        <f t="shared" si="271"/>
        <v>1</v>
      </c>
      <c r="AN150" s="17">
        <f t="shared" si="272"/>
        <v>2010</v>
      </c>
      <c r="AO150" s="17" t="str">
        <f t="shared" si="273"/>
        <v>i</v>
      </c>
      <c r="AP150" s="17">
        <f t="shared" si="274"/>
        <v>162</v>
      </c>
      <c r="AQ150" s="172">
        <f t="shared" si="275"/>
        <v>7.4</v>
      </c>
      <c r="AR150" s="17">
        <f t="shared" si="276"/>
        <v>2008</v>
      </c>
      <c r="AS150" s="17" t="str">
        <f t="shared" si="277"/>
        <v>i</v>
      </c>
      <c r="AT150" s="17">
        <f t="shared" si="278"/>
        <v>184</v>
      </c>
      <c r="AU150" s="141">
        <f t="shared" si="279"/>
        <v>45430</v>
      </c>
      <c r="AV150" s="17">
        <f t="shared" si="280"/>
        <v>2010</v>
      </c>
      <c r="AW150" s="17" t="str">
        <f t="shared" si="281"/>
        <v>m</v>
      </c>
      <c r="AX150" s="17">
        <f t="shared" si="282"/>
        <v>87</v>
      </c>
      <c r="AY150" s="170">
        <f t="shared" si="283"/>
        <v>104</v>
      </c>
      <c r="AZ150" s="17">
        <f t="shared" si="284"/>
        <v>2013</v>
      </c>
      <c r="BA150" s="17" t="str">
        <f t="shared" si="285"/>
        <v>m</v>
      </c>
      <c r="BB150" s="17">
        <f t="shared" si="286"/>
        <v>7</v>
      </c>
      <c r="BC150" s="170">
        <f t="shared" si="287"/>
        <v>36</v>
      </c>
      <c r="BD150" s="17">
        <f t="shared" si="288"/>
        <v>2012</v>
      </c>
      <c r="BE150" s="17" t="str">
        <f t="shared" si="289"/>
        <v>m</v>
      </c>
      <c r="BF150" s="131"/>
      <c r="BG150" s="131"/>
      <c r="BH150" s="131"/>
      <c r="BI150" s="131"/>
      <c r="BJ150" s="17">
        <f t="shared" si="290"/>
        <v>47</v>
      </c>
      <c r="BK150" s="172">
        <f t="shared" si="291"/>
        <v>5</v>
      </c>
      <c r="BL150" s="17">
        <f t="shared" si="292"/>
        <v>2013</v>
      </c>
      <c r="BM150" s="17" t="str">
        <f t="shared" si="293"/>
        <v>m</v>
      </c>
      <c r="BN150" s="17">
        <f t="shared" si="294"/>
        <v>108</v>
      </c>
      <c r="BO150" s="172">
        <f t="shared" si="295"/>
        <v>28.28</v>
      </c>
      <c r="BP150" s="17">
        <f t="shared" si="296"/>
        <v>2013</v>
      </c>
      <c r="BQ150" s="17" t="str">
        <f t="shared" si="297"/>
        <v>m</v>
      </c>
      <c r="BR150" s="131"/>
      <c r="BS150" s="131"/>
      <c r="BT150" s="131"/>
      <c r="BU150" s="131"/>
      <c r="BV150" s="138"/>
      <c r="BW150" s="138"/>
      <c r="BX150" s="138"/>
      <c r="BY150" s="138"/>
      <c r="BZ150" s="17">
        <f t="shared" si="298"/>
        <v>135</v>
      </c>
      <c r="CA150" s="170">
        <f t="shared" si="299"/>
        <v>68</v>
      </c>
      <c r="CB150" s="17">
        <f t="shared" si="300"/>
        <v>2013</v>
      </c>
      <c r="CC150" s="17" t="str">
        <f t="shared" si="301"/>
        <v>m</v>
      </c>
      <c r="CD150" s="131"/>
      <c r="CE150" s="131"/>
      <c r="CF150" s="131"/>
      <c r="CG150" s="131"/>
      <c r="CH150" s="17">
        <f t="shared" si="302"/>
        <v>110</v>
      </c>
      <c r="CI150" s="171">
        <f t="shared" si="303"/>
        <v>-0.06</v>
      </c>
      <c r="CJ150" s="17">
        <f t="shared" si="304"/>
        <v>2013</v>
      </c>
      <c r="CK150" s="17" t="str">
        <f t="shared" si="305"/>
        <v>m</v>
      </c>
      <c r="CL150" s="17">
        <f t="shared" si="306"/>
        <v>163</v>
      </c>
      <c r="CM150" s="170">
        <f t="shared" si="307"/>
        <v>41</v>
      </c>
      <c r="CN150" s="17">
        <f t="shared" si="308"/>
        <v>2013</v>
      </c>
      <c r="CO150" s="17" t="str">
        <f t="shared" si="309"/>
        <v>i</v>
      </c>
    </row>
    <row r="151" spans="1:93" ht="16">
      <c r="A151" s="45" t="s">
        <v>255</v>
      </c>
      <c r="B151" s="45" t="s">
        <v>254</v>
      </c>
      <c r="C151" s="117" t="s">
        <v>154</v>
      </c>
      <c r="D151" s="82">
        <f t="shared" si="248"/>
        <v>121.2</v>
      </c>
      <c r="E151" s="83">
        <f t="shared" si="249"/>
        <v>145</v>
      </c>
      <c r="F151" s="131"/>
      <c r="G151" s="131"/>
      <c r="H151" s="131"/>
      <c r="I151" s="131"/>
      <c r="J151" s="17">
        <f t="shared" si="250"/>
        <v>147</v>
      </c>
      <c r="K151" s="17">
        <f t="shared" si="251"/>
        <v>76</v>
      </c>
      <c r="L151" s="17">
        <f t="shared" si="252"/>
        <v>2007</v>
      </c>
      <c r="M151" s="17" t="str">
        <f t="shared" si="253"/>
        <v>m</v>
      </c>
      <c r="N151" s="17">
        <f t="shared" si="254"/>
        <v>107</v>
      </c>
      <c r="O151" s="17">
        <f t="shared" si="255"/>
        <v>9</v>
      </c>
      <c r="P151" s="17">
        <f t="shared" si="256"/>
        <v>2010</v>
      </c>
      <c r="Q151" s="17" t="str">
        <f t="shared" si="257"/>
        <v>m</v>
      </c>
      <c r="R151" s="131"/>
      <c r="S151" s="131"/>
      <c r="T151" s="131"/>
      <c r="U151" s="131"/>
      <c r="V151" s="17">
        <f t="shared" si="258"/>
        <v>157</v>
      </c>
      <c r="W151" s="17">
        <f t="shared" si="259"/>
        <v>100</v>
      </c>
      <c r="X151" s="17">
        <f t="shared" si="260"/>
        <v>2010</v>
      </c>
      <c r="Y151" s="17" t="str">
        <f t="shared" si="261"/>
        <v>m</v>
      </c>
      <c r="Z151" s="17">
        <f t="shared" si="262"/>
        <v>76</v>
      </c>
      <c r="AA151" s="173">
        <f t="shared" si="263"/>
        <v>0.78500000000000003</v>
      </c>
      <c r="AB151" s="17">
        <f t="shared" si="264"/>
        <v>2008</v>
      </c>
      <c r="AC151" s="17" t="str">
        <f t="shared" si="265"/>
        <v>m</v>
      </c>
      <c r="AD151" s="17">
        <f t="shared" si="266"/>
        <v>139</v>
      </c>
      <c r="AE151" s="170">
        <f t="shared" si="267"/>
        <v>4108</v>
      </c>
      <c r="AF151" s="17">
        <f t="shared" si="268"/>
        <v>2011</v>
      </c>
      <c r="AG151" s="17" t="str">
        <f t="shared" si="269"/>
        <v>i</v>
      </c>
      <c r="AH151" s="131"/>
      <c r="AI151" s="131"/>
      <c r="AJ151" s="131"/>
      <c r="AK151" s="131"/>
      <c r="AL151" s="17">
        <f t="shared" si="270"/>
        <v>129</v>
      </c>
      <c r="AM151" s="17">
        <f t="shared" si="271"/>
        <v>13</v>
      </c>
      <c r="AN151" s="17">
        <f t="shared" si="272"/>
        <v>2010</v>
      </c>
      <c r="AO151" s="17" t="str">
        <f t="shared" si="273"/>
        <v>i</v>
      </c>
      <c r="AP151" s="17">
        <f t="shared" si="274"/>
        <v>113</v>
      </c>
      <c r="AQ151" s="172">
        <f t="shared" si="275"/>
        <v>10</v>
      </c>
      <c r="AR151" s="17">
        <f t="shared" si="276"/>
        <v>2009</v>
      </c>
      <c r="AS151" s="17" t="str">
        <f t="shared" si="277"/>
        <v>m</v>
      </c>
      <c r="AT151" s="17">
        <f t="shared" si="278"/>
        <v>147</v>
      </c>
      <c r="AU151" s="141">
        <f t="shared" si="279"/>
        <v>14497</v>
      </c>
      <c r="AV151" s="17">
        <f t="shared" si="280"/>
        <v>2010</v>
      </c>
      <c r="AW151" s="17" t="str">
        <f t="shared" si="281"/>
        <v>m</v>
      </c>
      <c r="AX151" s="17">
        <f t="shared" si="282"/>
        <v>102</v>
      </c>
      <c r="AY151" s="170">
        <f t="shared" si="283"/>
        <v>91</v>
      </c>
      <c r="AZ151" s="17">
        <f t="shared" si="284"/>
        <v>2013</v>
      </c>
      <c r="BA151" s="17" t="str">
        <f t="shared" si="285"/>
        <v>m</v>
      </c>
      <c r="BB151" s="17">
        <f t="shared" si="286"/>
        <v>128</v>
      </c>
      <c r="BC151" s="170">
        <f t="shared" si="287"/>
        <v>56</v>
      </c>
      <c r="BD151" s="17">
        <f t="shared" si="288"/>
        <v>2012</v>
      </c>
      <c r="BE151" s="17" t="str">
        <f t="shared" si="289"/>
        <v>i</v>
      </c>
      <c r="BF151" s="131"/>
      <c r="BG151" s="131"/>
      <c r="BH151" s="131"/>
      <c r="BI151" s="131"/>
      <c r="BJ151" s="17">
        <f t="shared" si="290"/>
        <v>156</v>
      </c>
      <c r="BK151" s="172">
        <f t="shared" si="291"/>
        <v>1</v>
      </c>
      <c r="BL151" s="17">
        <f t="shared" si="292"/>
        <v>2013</v>
      </c>
      <c r="BM151" s="17" t="str">
        <f t="shared" si="293"/>
        <v>m</v>
      </c>
      <c r="BN151" s="17">
        <f t="shared" si="294"/>
        <v>132</v>
      </c>
      <c r="BO151" s="172">
        <f t="shared" si="295"/>
        <v>25.64</v>
      </c>
      <c r="BP151" s="17">
        <f t="shared" si="296"/>
        <v>2013</v>
      </c>
      <c r="BQ151" s="17" t="str">
        <f t="shared" si="297"/>
        <v>i</v>
      </c>
      <c r="BR151" s="131"/>
      <c r="BS151" s="131"/>
      <c r="BT151" s="131"/>
      <c r="BU151" s="131"/>
      <c r="BV151" s="138"/>
      <c r="BW151" s="138"/>
      <c r="BX151" s="138"/>
      <c r="BY151" s="138"/>
      <c r="BZ151" s="17">
        <f t="shared" si="298"/>
        <v>69</v>
      </c>
      <c r="CA151" s="170">
        <f t="shared" si="299"/>
        <v>135</v>
      </c>
      <c r="CB151" s="17">
        <f t="shared" si="300"/>
        <v>2013</v>
      </c>
      <c r="CC151" s="17" t="str">
        <f t="shared" si="301"/>
        <v>m</v>
      </c>
      <c r="CD151" s="131"/>
      <c r="CE151" s="131"/>
      <c r="CF151" s="131"/>
      <c r="CG151" s="131"/>
      <c r="CH151" s="17">
        <f t="shared" si="302"/>
        <v>173</v>
      </c>
      <c r="CI151" s="171">
        <f t="shared" si="303"/>
        <v>1.1499999999999999</v>
      </c>
      <c r="CJ151" s="17">
        <f t="shared" si="304"/>
        <v>2013</v>
      </c>
      <c r="CK151" s="17" t="str">
        <f t="shared" si="305"/>
        <v>m</v>
      </c>
      <c r="CL151" s="17">
        <f t="shared" si="306"/>
        <v>119</v>
      </c>
      <c r="CM151" s="170">
        <f t="shared" si="307"/>
        <v>33</v>
      </c>
      <c r="CN151" s="17">
        <f t="shared" si="308"/>
        <v>2013</v>
      </c>
      <c r="CO151" s="17" t="str">
        <f t="shared" si="309"/>
        <v>i</v>
      </c>
    </row>
    <row r="152" spans="1:93" ht="16">
      <c r="A152" s="45" t="s">
        <v>249</v>
      </c>
      <c r="B152" s="45" t="s">
        <v>248</v>
      </c>
      <c r="C152" s="117" t="s">
        <v>137</v>
      </c>
      <c r="D152" s="82">
        <f t="shared" si="248"/>
        <v>122.66666666666667</v>
      </c>
      <c r="E152" s="83">
        <f t="shared" si="249"/>
        <v>146</v>
      </c>
      <c r="F152" s="131"/>
      <c r="G152" s="131"/>
      <c r="H152" s="131"/>
      <c r="I152" s="131"/>
      <c r="J152" s="17">
        <f t="shared" si="250"/>
        <v>129</v>
      </c>
      <c r="K152" s="17">
        <f t="shared" si="251"/>
        <v>74</v>
      </c>
      <c r="L152" s="17">
        <f t="shared" si="252"/>
        <v>2007</v>
      </c>
      <c r="M152" s="17" t="str">
        <f t="shared" si="253"/>
        <v>m</v>
      </c>
      <c r="N152" s="17">
        <f t="shared" si="254"/>
        <v>84</v>
      </c>
      <c r="O152" s="17">
        <f t="shared" si="255"/>
        <v>8</v>
      </c>
      <c r="P152" s="17">
        <f t="shared" si="256"/>
        <v>2010</v>
      </c>
      <c r="Q152" s="17" t="str">
        <f t="shared" si="257"/>
        <v>m</v>
      </c>
      <c r="R152" s="131"/>
      <c r="S152" s="131"/>
      <c r="T152" s="131"/>
      <c r="U152" s="131"/>
      <c r="V152" s="17">
        <f t="shared" si="258"/>
        <v>144</v>
      </c>
      <c r="W152" s="17">
        <f t="shared" si="259"/>
        <v>98</v>
      </c>
      <c r="X152" s="17">
        <f t="shared" si="260"/>
        <v>2010</v>
      </c>
      <c r="Y152" s="17" t="str">
        <f t="shared" si="261"/>
        <v>i</v>
      </c>
      <c r="Z152" s="17">
        <f t="shared" si="262"/>
        <v>132</v>
      </c>
      <c r="AA152" s="173">
        <f t="shared" si="263"/>
        <v>0.86</v>
      </c>
      <c r="AB152" s="17">
        <f t="shared" si="264"/>
        <v>2008</v>
      </c>
      <c r="AC152" s="17" t="str">
        <f t="shared" si="265"/>
        <v>m</v>
      </c>
      <c r="AD152" s="17">
        <f t="shared" si="266"/>
        <v>156</v>
      </c>
      <c r="AE152" s="170">
        <f t="shared" si="267"/>
        <v>6017</v>
      </c>
      <c r="AF152" s="17">
        <f t="shared" si="268"/>
        <v>2011</v>
      </c>
      <c r="AG152" s="17" t="str">
        <f t="shared" si="269"/>
        <v>i</v>
      </c>
      <c r="AH152" s="131"/>
      <c r="AI152" s="131"/>
      <c r="AJ152" s="131"/>
      <c r="AK152" s="131"/>
      <c r="AL152" s="17">
        <f t="shared" si="270"/>
        <v>145</v>
      </c>
      <c r="AM152" s="17">
        <f t="shared" si="271"/>
        <v>9</v>
      </c>
      <c r="AN152" s="17">
        <f t="shared" si="272"/>
        <v>2001</v>
      </c>
      <c r="AO152" s="17" t="str">
        <f t="shared" si="273"/>
        <v>m</v>
      </c>
      <c r="AP152" s="17">
        <f t="shared" si="274"/>
        <v>135</v>
      </c>
      <c r="AQ152" s="172">
        <f t="shared" si="275"/>
        <v>8.6999999999999993</v>
      </c>
      <c r="AR152" s="17">
        <f t="shared" si="276"/>
        <v>2008</v>
      </c>
      <c r="AS152" s="17" t="str">
        <f t="shared" si="277"/>
        <v>i</v>
      </c>
      <c r="AT152" s="17">
        <f t="shared" si="278"/>
        <v>158</v>
      </c>
      <c r="AU152" s="141">
        <f t="shared" si="279"/>
        <v>22462</v>
      </c>
      <c r="AV152" s="17">
        <f t="shared" si="280"/>
        <v>2010</v>
      </c>
      <c r="AW152" s="17" t="str">
        <f t="shared" si="281"/>
        <v>m</v>
      </c>
      <c r="AX152" s="17">
        <f t="shared" si="282"/>
        <v>109</v>
      </c>
      <c r="AY152" s="170">
        <f t="shared" si="283"/>
        <v>84</v>
      </c>
      <c r="AZ152" s="17">
        <f t="shared" si="284"/>
        <v>2013</v>
      </c>
      <c r="BA152" s="17" t="str">
        <f t="shared" si="285"/>
        <v>m</v>
      </c>
      <c r="BB152" s="17">
        <f t="shared" si="286"/>
        <v>148</v>
      </c>
      <c r="BC152" s="170">
        <f t="shared" si="287"/>
        <v>58</v>
      </c>
      <c r="BD152" s="17">
        <f t="shared" si="288"/>
        <v>2012</v>
      </c>
      <c r="BE152" s="17" t="str">
        <f t="shared" si="289"/>
        <v>i</v>
      </c>
      <c r="BF152" s="131"/>
      <c r="BG152" s="131"/>
      <c r="BH152" s="131"/>
      <c r="BI152" s="131"/>
      <c r="BJ152" s="17">
        <f t="shared" si="290"/>
        <v>156</v>
      </c>
      <c r="BK152" s="172">
        <f t="shared" si="291"/>
        <v>1</v>
      </c>
      <c r="BL152" s="17">
        <f t="shared" si="292"/>
        <v>2013</v>
      </c>
      <c r="BM152" s="17" t="str">
        <f t="shared" si="293"/>
        <v>m</v>
      </c>
      <c r="BN152" s="17">
        <f t="shared" si="294"/>
        <v>148</v>
      </c>
      <c r="BO152" s="172">
        <f t="shared" si="295"/>
        <v>21.86</v>
      </c>
      <c r="BP152" s="17">
        <f t="shared" si="296"/>
        <v>2013</v>
      </c>
      <c r="BQ152" s="17" t="str">
        <f t="shared" si="297"/>
        <v>i</v>
      </c>
      <c r="BR152" s="131"/>
      <c r="BS152" s="131"/>
      <c r="BT152" s="131"/>
      <c r="BU152" s="131"/>
      <c r="BV152" s="138"/>
      <c r="BW152" s="138"/>
      <c r="BX152" s="138"/>
      <c r="BY152" s="138"/>
      <c r="BZ152" s="17">
        <f t="shared" si="298"/>
        <v>32</v>
      </c>
      <c r="CA152" s="170">
        <f t="shared" si="299"/>
        <v>180</v>
      </c>
      <c r="CB152" s="17">
        <f t="shared" si="300"/>
        <v>2013</v>
      </c>
      <c r="CC152" s="17" t="str">
        <f t="shared" si="301"/>
        <v>m</v>
      </c>
      <c r="CD152" s="131"/>
      <c r="CE152" s="131"/>
      <c r="CF152" s="131"/>
      <c r="CG152" s="131"/>
      <c r="CH152" s="17">
        <f t="shared" si="302"/>
        <v>164</v>
      </c>
      <c r="CI152" s="171">
        <f t="shared" si="303"/>
        <v>0.9</v>
      </c>
      <c r="CJ152" s="17">
        <f t="shared" si="304"/>
        <v>2013</v>
      </c>
      <c r="CK152" s="17" t="str">
        <f t="shared" si="305"/>
        <v>m</v>
      </c>
      <c r="CL152" s="17">
        <f t="shared" si="306"/>
        <v>132</v>
      </c>
      <c r="CM152" s="170">
        <f t="shared" si="307"/>
        <v>35</v>
      </c>
      <c r="CN152" s="17">
        <f t="shared" si="308"/>
        <v>2013</v>
      </c>
      <c r="CO152" s="17" t="str">
        <f t="shared" si="309"/>
        <v>i</v>
      </c>
    </row>
    <row r="153" spans="1:93" ht="16">
      <c r="A153" s="45" t="s">
        <v>311</v>
      </c>
      <c r="B153" s="45" t="s">
        <v>310</v>
      </c>
      <c r="C153" s="117" t="s">
        <v>173</v>
      </c>
      <c r="D153" s="82">
        <f t="shared" si="248"/>
        <v>122.86666666666666</v>
      </c>
      <c r="E153" s="83">
        <f t="shared" si="249"/>
        <v>147</v>
      </c>
      <c r="F153" s="131"/>
      <c r="G153" s="131"/>
      <c r="H153" s="131"/>
      <c r="I153" s="131"/>
      <c r="J153" s="17">
        <f t="shared" si="250"/>
        <v>166</v>
      </c>
      <c r="K153" s="17">
        <f t="shared" si="251"/>
        <v>79</v>
      </c>
      <c r="L153" s="17">
        <f t="shared" si="252"/>
        <v>2007</v>
      </c>
      <c r="M153" s="17" t="str">
        <f t="shared" si="253"/>
        <v>m</v>
      </c>
      <c r="N153" s="17">
        <f t="shared" si="254"/>
        <v>84</v>
      </c>
      <c r="O153" s="17">
        <f t="shared" si="255"/>
        <v>8</v>
      </c>
      <c r="P153" s="17">
        <f t="shared" si="256"/>
        <v>2010</v>
      </c>
      <c r="Q153" s="17" t="str">
        <f t="shared" si="257"/>
        <v>m</v>
      </c>
      <c r="R153" s="131"/>
      <c r="S153" s="131"/>
      <c r="T153" s="131"/>
      <c r="U153" s="131"/>
      <c r="V153" s="17">
        <f t="shared" si="258"/>
        <v>129</v>
      </c>
      <c r="W153" s="17">
        <f t="shared" si="259"/>
        <v>96</v>
      </c>
      <c r="X153" s="17">
        <f t="shared" si="260"/>
        <v>2010</v>
      </c>
      <c r="Y153" s="17" t="str">
        <f t="shared" si="261"/>
        <v>m</v>
      </c>
      <c r="Z153" s="17">
        <f t="shared" si="262"/>
        <v>159</v>
      </c>
      <c r="AA153" s="173">
        <f t="shared" si="263"/>
        <v>0.88500000000000001</v>
      </c>
      <c r="AB153" s="17">
        <f t="shared" si="264"/>
        <v>2008</v>
      </c>
      <c r="AC153" s="17" t="str">
        <f t="shared" si="265"/>
        <v>m</v>
      </c>
      <c r="AD153" s="17">
        <f t="shared" si="266"/>
        <v>102</v>
      </c>
      <c r="AE153" s="170">
        <f t="shared" si="267"/>
        <v>1844</v>
      </c>
      <c r="AF153" s="17">
        <f t="shared" si="268"/>
        <v>2011</v>
      </c>
      <c r="AG153" s="17" t="str">
        <f t="shared" si="269"/>
        <v>m</v>
      </c>
      <c r="AH153" s="131"/>
      <c r="AI153" s="131"/>
      <c r="AJ153" s="131"/>
      <c r="AK153" s="131"/>
      <c r="AL153" s="17">
        <f t="shared" si="270"/>
        <v>86</v>
      </c>
      <c r="AM153" s="17">
        <f t="shared" si="271"/>
        <v>25</v>
      </c>
      <c r="AN153" s="17">
        <f t="shared" si="272"/>
        <v>2011</v>
      </c>
      <c r="AO153" s="17" t="str">
        <f t="shared" si="273"/>
        <v>m</v>
      </c>
      <c r="AP153" s="17">
        <f t="shared" si="274"/>
        <v>105</v>
      </c>
      <c r="AQ153" s="172">
        <f t="shared" si="275"/>
        <v>10.1</v>
      </c>
      <c r="AR153" s="17">
        <f t="shared" si="276"/>
        <v>2008</v>
      </c>
      <c r="AS153" s="17" t="str">
        <f t="shared" si="277"/>
        <v>i</v>
      </c>
      <c r="AT153" s="17">
        <f t="shared" si="278"/>
        <v>123</v>
      </c>
      <c r="AU153" s="141">
        <f t="shared" si="279"/>
        <v>7704</v>
      </c>
      <c r="AV153" s="17">
        <f t="shared" si="280"/>
        <v>2010</v>
      </c>
      <c r="AW153" s="17" t="str">
        <f t="shared" si="281"/>
        <v>m</v>
      </c>
      <c r="AX153" s="17">
        <f t="shared" si="282"/>
        <v>90</v>
      </c>
      <c r="AY153" s="170">
        <f t="shared" si="283"/>
        <v>102</v>
      </c>
      <c r="AZ153" s="17">
        <f t="shared" si="284"/>
        <v>2013</v>
      </c>
      <c r="BA153" s="17" t="str">
        <f t="shared" si="285"/>
        <v>m</v>
      </c>
      <c r="BB153" s="17">
        <f t="shared" si="286"/>
        <v>191</v>
      </c>
      <c r="BC153" s="170">
        <f t="shared" si="287"/>
        <v>69</v>
      </c>
      <c r="BD153" s="17">
        <f t="shared" si="288"/>
        <v>2012</v>
      </c>
      <c r="BE153" s="17" t="str">
        <f t="shared" si="289"/>
        <v>m</v>
      </c>
      <c r="BF153" s="131"/>
      <c r="BG153" s="131"/>
      <c r="BH153" s="131"/>
      <c r="BI153" s="131"/>
      <c r="BJ153" s="17">
        <f t="shared" si="290"/>
        <v>156</v>
      </c>
      <c r="BK153" s="172">
        <f t="shared" si="291"/>
        <v>1</v>
      </c>
      <c r="BL153" s="17">
        <f t="shared" si="292"/>
        <v>2013</v>
      </c>
      <c r="BM153" s="17" t="str">
        <f t="shared" si="293"/>
        <v>m</v>
      </c>
      <c r="BN153" s="17">
        <f t="shared" si="294"/>
        <v>180</v>
      </c>
      <c r="BO153" s="172">
        <f t="shared" si="295"/>
        <v>12.08</v>
      </c>
      <c r="BP153" s="17">
        <f t="shared" si="296"/>
        <v>2013</v>
      </c>
      <c r="BQ153" s="17" t="str">
        <f t="shared" si="297"/>
        <v>m</v>
      </c>
      <c r="BR153" s="131"/>
      <c r="BS153" s="131"/>
      <c r="BT153" s="131"/>
      <c r="BU153" s="131"/>
      <c r="BV153" s="138"/>
      <c r="BW153" s="138"/>
      <c r="BX153" s="138"/>
      <c r="BY153" s="138"/>
      <c r="BZ153" s="17">
        <f t="shared" si="298"/>
        <v>114</v>
      </c>
      <c r="CA153" s="170">
        <f t="shared" si="299"/>
        <v>89</v>
      </c>
      <c r="CB153" s="17">
        <f t="shared" si="300"/>
        <v>2013</v>
      </c>
      <c r="CC153" s="17" t="str">
        <f t="shared" si="301"/>
        <v>m</v>
      </c>
      <c r="CD153" s="131"/>
      <c r="CE153" s="131"/>
      <c r="CF153" s="131"/>
      <c r="CG153" s="131"/>
      <c r="CH153" s="17">
        <f t="shared" si="302"/>
        <v>142</v>
      </c>
      <c r="CI153" s="171">
        <f t="shared" si="303"/>
        <v>0.63</v>
      </c>
      <c r="CJ153" s="17">
        <f t="shared" si="304"/>
        <v>2013</v>
      </c>
      <c r="CK153" s="17" t="str">
        <f t="shared" si="305"/>
        <v>m</v>
      </c>
      <c r="CL153" s="17">
        <f t="shared" si="306"/>
        <v>175</v>
      </c>
      <c r="CM153" s="170">
        <f t="shared" si="307"/>
        <v>43</v>
      </c>
      <c r="CN153" s="17">
        <f t="shared" si="308"/>
        <v>2013</v>
      </c>
      <c r="CO153" s="17" t="str">
        <f t="shared" si="309"/>
        <v>m</v>
      </c>
    </row>
    <row r="154" spans="1:93" ht="16">
      <c r="A154" s="45" t="s">
        <v>441</v>
      </c>
      <c r="B154" s="45" t="s">
        <v>440</v>
      </c>
      <c r="C154" s="117" t="s">
        <v>117</v>
      </c>
      <c r="D154" s="82">
        <f t="shared" si="248"/>
        <v>123.26666666666667</v>
      </c>
      <c r="E154" s="83">
        <f t="shared" si="249"/>
        <v>148</v>
      </c>
      <c r="F154" s="131"/>
      <c r="G154" s="131"/>
      <c r="H154" s="131"/>
      <c r="I154" s="131"/>
      <c r="J154" s="17">
        <f t="shared" si="250"/>
        <v>104</v>
      </c>
      <c r="K154" s="17">
        <f t="shared" si="251"/>
        <v>72</v>
      </c>
      <c r="L154" s="17">
        <f t="shared" si="252"/>
        <v>2007</v>
      </c>
      <c r="M154" s="17" t="str">
        <f t="shared" si="253"/>
        <v>m</v>
      </c>
      <c r="N154" s="17">
        <f t="shared" si="254"/>
        <v>130</v>
      </c>
      <c r="O154" s="17">
        <f t="shared" si="255"/>
        <v>10</v>
      </c>
      <c r="P154" s="17">
        <f t="shared" si="256"/>
        <v>2010</v>
      </c>
      <c r="Q154" s="17" t="str">
        <f t="shared" si="257"/>
        <v>m</v>
      </c>
      <c r="R154" s="131"/>
      <c r="S154" s="131"/>
      <c r="T154" s="131"/>
      <c r="U154" s="131"/>
      <c r="V154" s="17">
        <f t="shared" si="258"/>
        <v>144</v>
      </c>
      <c r="W154" s="17">
        <f t="shared" si="259"/>
        <v>98</v>
      </c>
      <c r="X154" s="17">
        <f t="shared" si="260"/>
        <v>2010</v>
      </c>
      <c r="Y154" s="17" t="str">
        <f t="shared" si="261"/>
        <v>m</v>
      </c>
      <c r="Z154" s="17">
        <f t="shared" si="262"/>
        <v>173</v>
      </c>
      <c r="AA154" s="173">
        <f t="shared" si="263"/>
        <v>0.90900000000000003</v>
      </c>
      <c r="AB154" s="17">
        <f t="shared" si="264"/>
        <v>2008</v>
      </c>
      <c r="AC154" s="17" t="str">
        <f t="shared" si="265"/>
        <v>m</v>
      </c>
      <c r="AD154" s="17">
        <f t="shared" si="266"/>
        <v>140</v>
      </c>
      <c r="AE154" s="170">
        <f t="shared" si="267"/>
        <v>4246</v>
      </c>
      <c r="AF154" s="17">
        <f t="shared" si="268"/>
        <v>2011</v>
      </c>
      <c r="AG154" s="17" t="str">
        <f t="shared" si="269"/>
        <v>m</v>
      </c>
      <c r="AH154" s="131"/>
      <c r="AI154" s="131"/>
      <c r="AJ154" s="131"/>
      <c r="AK154" s="131"/>
      <c r="AL154" s="17">
        <f t="shared" si="270"/>
        <v>166</v>
      </c>
      <c r="AM154" s="17">
        <f t="shared" si="271"/>
        <v>4</v>
      </c>
      <c r="AN154" s="17">
        <f t="shared" si="272"/>
        <v>2009</v>
      </c>
      <c r="AO154" s="17" t="str">
        <f t="shared" si="273"/>
        <v>m</v>
      </c>
      <c r="AP154" s="17">
        <f t="shared" si="274"/>
        <v>193</v>
      </c>
      <c r="AQ154" s="172">
        <f t="shared" si="275"/>
        <v>3.3</v>
      </c>
      <c r="AR154" s="17">
        <f t="shared" si="276"/>
        <v>2008</v>
      </c>
      <c r="AS154" s="17" t="str">
        <f t="shared" si="277"/>
        <v>m</v>
      </c>
      <c r="AT154" s="17">
        <f t="shared" si="278"/>
        <v>124</v>
      </c>
      <c r="AU154" s="141">
        <f t="shared" si="279"/>
        <v>8373</v>
      </c>
      <c r="AV154" s="17">
        <f t="shared" si="280"/>
        <v>2010</v>
      </c>
      <c r="AW154" s="17" t="str">
        <f t="shared" si="281"/>
        <v>m</v>
      </c>
      <c r="AX154" s="17">
        <f t="shared" si="282"/>
        <v>194</v>
      </c>
      <c r="AY154" s="170">
        <f t="shared" si="283"/>
        <v>6</v>
      </c>
      <c r="AZ154" s="17">
        <f t="shared" si="284"/>
        <v>2013</v>
      </c>
      <c r="BA154" s="17" t="str">
        <f t="shared" si="285"/>
        <v>m</v>
      </c>
      <c r="BB154" s="17">
        <f t="shared" si="286"/>
        <v>173</v>
      </c>
      <c r="BC154" s="170">
        <f t="shared" si="287"/>
        <v>63</v>
      </c>
      <c r="BD154" s="17">
        <f t="shared" si="288"/>
        <v>2012</v>
      </c>
      <c r="BE154" s="17" t="str">
        <f t="shared" si="289"/>
        <v>m</v>
      </c>
      <c r="BF154" s="131"/>
      <c r="BG154" s="131"/>
      <c r="BH154" s="131"/>
      <c r="BI154" s="131"/>
      <c r="BJ154" s="17">
        <f t="shared" si="290"/>
        <v>69</v>
      </c>
      <c r="BK154" s="172">
        <f t="shared" si="291"/>
        <v>4</v>
      </c>
      <c r="BL154" s="17">
        <f t="shared" si="292"/>
        <v>2013</v>
      </c>
      <c r="BM154" s="17" t="str">
        <f t="shared" si="293"/>
        <v>m</v>
      </c>
      <c r="BN154" s="17">
        <f t="shared" si="294"/>
        <v>35</v>
      </c>
      <c r="BO154" s="172">
        <f t="shared" si="295"/>
        <v>42.73</v>
      </c>
      <c r="BP154" s="17">
        <f t="shared" si="296"/>
        <v>2013</v>
      </c>
      <c r="BQ154" s="17" t="str">
        <f t="shared" si="297"/>
        <v>m</v>
      </c>
      <c r="BR154" s="131"/>
      <c r="BS154" s="131"/>
      <c r="BT154" s="131"/>
      <c r="BU154" s="131"/>
      <c r="BV154" s="138"/>
      <c r="BW154" s="138"/>
      <c r="BX154" s="138"/>
      <c r="BY154" s="138"/>
      <c r="BZ154" s="17">
        <f t="shared" si="298"/>
        <v>163</v>
      </c>
      <c r="CA154" s="170">
        <f t="shared" si="299"/>
        <v>40</v>
      </c>
      <c r="CB154" s="17">
        <f t="shared" si="300"/>
        <v>2013</v>
      </c>
      <c r="CC154" s="17" t="str">
        <f t="shared" si="301"/>
        <v>m</v>
      </c>
      <c r="CD154" s="131"/>
      <c r="CE154" s="131"/>
      <c r="CF154" s="131"/>
      <c r="CG154" s="131"/>
      <c r="CH154" s="17">
        <f t="shared" si="302"/>
        <v>133</v>
      </c>
      <c r="CI154" s="171">
        <f t="shared" si="303"/>
        <v>0.34</v>
      </c>
      <c r="CJ154" s="17">
        <f t="shared" si="304"/>
        <v>2013</v>
      </c>
      <c r="CK154" s="17" t="str">
        <f t="shared" si="305"/>
        <v>m</v>
      </c>
      <c r="CL154" s="17">
        <f t="shared" si="306"/>
        <v>81</v>
      </c>
      <c r="CM154" s="170">
        <f t="shared" si="307"/>
        <v>29</v>
      </c>
      <c r="CN154" s="17">
        <f t="shared" si="308"/>
        <v>2013</v>
      </c>
      <c r="CO154" s="17" t="str">
        <f t="shared" si="309"/>
        <v>m</v>
      </c>
    </row>
    <row r="155" spans="1:93" ht="16">
      <c r="A155" s="45" t="s">
        <v>279</v>
      </c>
      <c r="B155" s="45" t="s">
        <v>278</v>
      </c>
      <c r="C155" s="117" t="s">
        <v>155</v>
      </c>
      <c r="D155" s="82">
        <f t="shared" si="248"/>
        <v>123.8</v>
      </c>
      <c r="E155" s="83">
        <f t="shared" si="249"/>
        <v>149</v>
      </c>
      <c r="F155" s="131"/>
      <c r="G155" s="131"/>
      <c r="H155" s="131"/>
      <c r="I155" s="131"/>
      <c r="J155" s="17">
        <f t="shared" si="250"/>
        <v>147</v>
      </c>
      <c r="K155" s="17">
        <f t="shared" si="251"/>
        <v>76</v>
      </c>
      <c r="L155" s="17">
        <f t="shared" si="252"/>
        <v>2007</v>
      </c>
      <c r="M155" s="17" t="str">
        <f t="shared" si="253"/>
        <v>m</v>
      </c>
      <c r="N155" s="17">
        <f t="shared" si="254"/>
        <v>107</v>
      </c>
      <c r="O155" s="17">
        <f t="shared" si="255"/>
        <v>9</v>
      </c>
      <c r="P155" s="17">
        <f t="shared" si="256"/>
        <v>2010</v>
      </c>
      <c r="Q155" s="17" t="str">
        <f t="shared" si="257"/>
        <v>m</v>
      </c>
      <c r="R155" s="131"/>
      <c r="S155" s="131"/>
      <c r="T155" s="131"/>
      <c r="U155" s="131"/>
      <c r="V155" s="17">
        <f t="shared" si="258"/>
        <v>157</v>
      </c>
      <c r="W155" s="17">
        <f t="shared" si="259"/>
        <v>100</v>
      </c>
      <c r="X155" s="17">
        <f t="shared" si="260"/>
        <v>2010</v>
      </c>
      <c r="Y155" s="17" t="str">
        <f t="shared" si="261"/>
        <v>i</v>
      </c>
      <c r="Z155" s="17">
        <f t="shared" si="262"/>
        <v>109</v>
      </c>
      <c r="AA155" s="173">
        <f t="shared" si="263"/>
        <v>0.82499999999999996</v>
      </c>
      <c r="AB155" s="17">
        <f t="shared" si="264"/>
        <v>2008</v>
      </c>
      <c r="AC155" s="17" t="str">
        <f t="shared" si="265"/>
        <v>m</v>
      </c>
      <c r="AD155" s="17">
        <f t="shared" si="266"/>
        <v>177</v>
      </c>
      <c r="AE155" s="170">
        <f t="shared" si="267"/>
        <v>8507</v>
      </c>
      <c r="AF155" s="17">
        <f t="shared" si="268"/>
        <v>2011</v>
      </c>
      <c r="AG155" s="17" t="str">
        <f t="shared" si="269"/>
        <v>m</v>
      </c>
      <c r="AH155" s="131"/>
      <c r="AI155" s="131"/>
      <c r="AJ155" s="131"/>
      <c r="AK155" s="131"/>
      <c r="AL155" s="17">
        <f t="shared" si="270"/>
        <v>161</v>
      </c>
      <c r="AM155" s="17">
        <f t="shared" si="271"/>
        <v>5</v>
      </c>
      <c r="AN155" s="17">
        <f t="shared" si="272"/>
        <v>2010</v>
      </c>
      <c r="AO155" s="17" t="str">
        <f t="shared" si="273"/>
        <v>i</v>
      </c>
      <c r="AP155" s="17">
        <f t="shared" si="274"/>
        <v>189</v>
      </c>
      <c r="AQ155" s="172">
        <f t="shared" si="275"/>
        <v>3.7</v>
      </c>
      <c r="AR155" s="17">
        <f t="shared" si="276"/>
        <v>2008</v>
      </c>
      <c r="AS155" s="17" t="str">
        <f t="shared" si="277"/>
        <v>m</v>
      </c>
      <c r="AT155" s="17">
        <f t="shared" si="278"/>
        <v>168</v>
      </c>
      <c r="AU155" s="141">
        <f t="shared" si="279"/>
        <v>32648</v>
      </c>
      <c r="AV155" s="17">
        <f t="shared" si="280"/>
        <v>2010</v>
      </c>
      <c r="AW155" s="17" t="str">
        <f t="shared" si="281"/>
        <v>m</v>
      </c>
      <c r="AX155" s="17">
        <f t="shared" si="282"/>
        <v>134</v>
      </c>
      <c r="AY155" s="170">
        <f t="shared" si="283"/>
        <v>59</v>
      </c>
      <c r="AZ155" s="17">
        <f t="shared" si="284"/>
        <v>2013</v>
      </c>
      <c r="BA155" s="17" t="str">
        <f t="shared" si="285"/>
        <v>m</v>
      </c>
      <c r="BB155" s="17">
        <f t="shared" si="286"/>
        <v>170</v>
      </c>
      <c r="BC155" s="170">
        <f t="shared" si="287"/>
        <v>62</v>
      </c>
      <c r="BD155" s="17">
        <f t="shared" si="288"/>
        <v>2012</v>
      </c>
      <c r="BE155" s="17" t="str">
        <f t="shared" si="289"/>
        <v>m</v>
      </c>
      <c r="BF155" s="131"/>
      <c r="BG155" s="131"/>
      <c r="BH155" s="131"/>
      <c r="BI155" s="131"/>
      <c r="BJ155" s="17">
        <f t="shared" si="290"/>
        <v>31</v>
      </c>
      <c r="BK155" s="172">
        <f t="shared" si="291"/>
        <v>5.5</v>
      </c>
      <c r="BL155" s="17">
        <f t="shared" si="292"/>
        <v>2013</v>
      </c>
      <c r="BM155" s="17" t="str">
        <f t="shared" si="293"/>
        <v>m</v>
      </c>
      <c r="BN155" s="17">
        <f t="shared" si="294"/>
        <v>57</v>
      </c>
      <c r="BO155" s="172">
        <f t="shared" si="295"/>
        <v>35.450000000000003</v>
      </c>
      <c r="BP155" s="17">
        <f t="shared" si="296"/>
        <v>2013</v>
      </c>
      <c r="BQ155" s="17" t="str">
        <f t="shared" si="297"/>
        <v>m</v>
      </c>
      <c r="BR155" s="131"/>
      <c r="BS155" s="131"/>
      <c r="BT155" s="131"/>
      <c r="BU155" s="131"/>
      <c r="BV155" s="138"/>
      <c r="BW155" s="138"/>
      <c r="BX155" s="138"/>
      <c r="BY155" s="138"/>
      <c r="BZ155" s="17">
        <f t="shared" si="298"/>
        <v>70</v>
      </c>
      <c r="CA155" s="170">
        <f t="shared" si="299"/>
        <v>134</v>
      </c>
      <c r="CB155" s="17">
        <f t="shared" si="300"/>
        <v>2013</v>
      </c>
      <c r="CC155" s="17" t="str">
        <f t="shared" si="301"/>
        <v>m</v>
      </c>
      <c r="CD155" s="131"/>
      <c r="CE155" s="131"/>
      <c r="CF155" s="131"/>
      <c r="CG155" s="131"/>
      <c r="CH155" s="17">
        <f t="shared" si="302"/>
        <v>143</v>
      </c>
      <c r="CI155" s="171">
        <f t="shared" si="303"/>
        <v>0.64</v>
      </c>
      <c r="CJ155" s="17">
        <f t="shared" si="304"/>
        <v>2013</v>
      </c>
      <c r="CK155" s="17" t="str">
        <f t="shared" si="305"/>
        <v>m</v>
      </c>
      <c r="CL155" s="17">
        <f t="shared" si="306"/>
        <v>146</v>
      </c>
      <c r="CM155" s="170">
        <f t="shared" si="307"/>
        <v>38</v>
      </c>
      <c r="CN155" s="17">
        <f t="shared" si="308"/>
        <v>2013</v>
      </c>
      <c r="CO155" s="17" t="str">
        <f t="shared" si="309"/>
        <v>i</v>
      </c>
    </row>
    <row r="156" spans="1:93" ht="16">
      <c r="A156" s="45" t="s">
        <v>421</v>
      </c>
      <c r="B156" s="45" t="s">
        <v>420</v>
      </c>
      <c r="C156" s="117" t="s">
        <v>104</v>
      </c>
      <c r="D156" s="82">
        <f t="shared" si="248"/>
        <v>124.33333333333333</v>
      </c>
      <c r="E156" s="83">
        <f t="shared" si="249"/>
        <v>150</v>
      </c>
      <c r="F156" s="131"/>
      <c r="G156" s="131"/>
      <c r="H156" s="131"/>
      <c r="I156" s="131"/>
      <c r="J156" s="17">
        <f t="shared" si="250"/>
        <v>96</v>
      </c>
      <c r="K156" s="17">
        <f t="shared" si="251"/>
        <v>71</v>
      </c>
      <c r="L156" s="17">
        <f t="shared" si="252"/>
        <v>2007</v>
      </c>
      <c r="M156" s="17" t="str">
        <f t="shared" si="253"/>
        <v>m</v>
      </c>
      <c r="N156" s="17">
        <f t="shared" si="254"/>
        <v>160</v>
      </c>
      <c r="O156" s="17">
        <f t="shared" si="255"/>
        <v>11</v>
      </c>
      <c r="P156" s="17">
        <f t="shared" si="256"/>
        <v>2010</v>
      </c>
      <c r="Q156" s="17" t="str">
        <f t="shared" si="257"/>
        <v>m</v>
      </c>
      <c r="R156" s="131"/>
      <c r="S156" s="131"/>
      <c r="T156" s="131"/>
      <c r="U156" s="131"/>
      <c r="V156" s="17">
        <f t="shared" si="258"/>
        <v>95</v>
      </c>
      <c r="W156" s="17">
        <f t="shared" si="259"/>
        <v>89</v>
      </c>
      <c r="X156" s="17">
        <f t="shared" si="260"/>
        <v>2010</v>
      </c>
      <c r="Y156" s="17" t="str">
        <f t="shared" si="261"/>
        <v>m</v>
      </c>
      <c r="Z156" s="17">
        <f t="shared" si="262"/>
        <v>176</v>
      </c>
      <c r="AA156" s="173">
        <f t="shared" si="263"/>
        <v>0.91200000000000003</v>
      </c>
      <c r="AB156" s="17">
        <f t="shared" si="264"/>
        <v>2008</v>
      </c>
      <c r="AC156" s="17" t="str">
        <f t="shared" si="265"/>
        <v>m</v>
      </c>
      <c r="AD156" s="17">
        <f t="shared" si="266"/>
        <v>124</v>
      </c>
      <c r="AE156" s="170">
        <f t="shared" si="267"/>
        <v>3266</v>
      </c>
      <c r="AF156" s="17">
        <f t="shared" si="268"/>
        <v>2011</v>
      </c>
      <c r="AG156" s="17" t="str">
        <f t="shared" si="269"/>
        <v>m</v>
      </c>
      <c r="AH156" s="131"/>
      <c r="AI156" s="131"/>
      <c r="AJ156" s="131"/>
      <c r="AK156" s="131"/>
      <c r="AL156" s="17">
        <f t="shared" si="270"/>
        <v>158</v>
      </c>
      <c r="AM156" s="17">
        <f t="shared" si="271"/>
        <v>6</v>
      </c>
      <c r="AN156" s="17">
        <f t="shared" si="272"/>
        <v>2004</v>
      </c>
      <c r="AO156" s="17" t="str">
        <f t="shared" si="273"/>
        <v>m</v>
      </c>
      <c r="AP156" s="17">
        <f t="shared" si="274"/>
        <v>153</v>
      </c>
      <c r="AQ156" s="172">
        <f t="shared" si="275"/>
        <v>7.7</v>
      </c>
      <c r="AR156" s="17">
        <f t="shared" si="276"/>
        <v>2008</v>
      </c>
      <c r="AS156" s="17" t="str">
        <f t="shared" si="277"/>
        <v>m</v>
      </c>
      <c r="AT156" s="17">
        <f t="shared" si="278"/>
        <v>132</v>
      </c>
      <c r="AU156" s="141">
        <f t="shared" si="279"/>
        <v>10663</v>
      </c>
      <c r="AV156" s="17">
        <f t="shared" si="280"/>
        <v>2010</v>
      </c>
      <c r="AW156" s="17" t="str">
        <f t="shared" si="281"/>
        <v>m</v>
      </c>
      <c r="AX156" s="17">
        <f t="shared" si="282"/>
        <v>176</v>
      </c>
      <c r="AY156" s="170">
        <f t="shared" si="283"/>
        <v>24</v>
      </c>
      <c r="AZ156" s="17">
        <f t="shared" si="284"/>
        <v>2013</v>
      </c>
      <c r="BA156" s="17" t="str">
        <f t="shared" si="285"/>
        <v>m</v>
      </c>
      <c r="BB156" s="17">
        <f t="shared" si="286"/>
        <v>198</v>
      </c>
      <c r="BC156" s="170">
        <f t="shared" si="287"/>
        <v>70</v>
      </c>
      <c r="BD156" s="17">
        <f t="shared" si="288"/>
        <v>2012</v>
      </c>
      <c r="BE156" s="17" t="str">
        <f t="shared" si="289"/>
        <v>m</v>
      </c>
      <c r="BF156" s="131"/>
      <c r="BG156" s="131"/>
      <c r="BH156" s="131"/>
      <c r="BI156" s="131"/>
      <c r="BJ156" s="17">
        <f t="shared" si="290"/>
        <v>118</v>
      </c>
      <c r="BK156" s="172">
        <f t="shared" si="291"/>
        <v>2</v>
      </c>
      <c r="BL156" s="17">
        <f t="shared" si="292"/>
        <v>2013</v>
      </c>
      <c r="BM156" s="17" t="str">
        <f t="shared" si="293"/>
        <v>m</v>
      </c>
      <c r="BN156" s="17">
        <f t="shared" si="294"/>
        <v>146</v>
      </c>
      <c r="BO156" s="172">
        <f t="shared" si="295"/>
        <v>22.89</v>
      </c>
      <c r="BP156" s="17">
        <f t="shared" si="296"/>
        <v>2013</v>
      </c>
      <c r="BQ156" s="17" t="str">
        <f t="shared" si="297"/>
        <v>m</v>
      </c>
      <c r="BR156" s="131"/>
      <c r="BS156" s="131"/>
      <c r="BT156" s="131"/>
      <c r="BU156" s="131"/>
      <c r="BV156" s="138"/>
      <c r="BW156" s="138"/>
      <c r="BX156" s="138"/>
      <c r="BY156" s="138"/>
      <c r="BZ156" s="17">
        <f t="shared" si="298"/>
        <v>129</v>
      </c>
      <c r="CA156" s="170">
        <f t="shared" si="299"/>
        <v>74</v>
      </c>
      <c r="CB156" s="17">
        <f t="shared" si="300"/>
        <v>2013</v>
      </c>
      <c r="CC156" s="17" t="str">
        <f t="shared" si="301"/>
        <v>m</v>
      </c>
      <c r="CD156" s="131"/>
      <c r="CE156" s="131"/>
      <c r="CF156" s="131"/>
      <c r="CG156" s="131"/>
      <c r="CH156" s="17">
        <f t="shared" si="302"/>
        <v>145</v>
      </c>
      <c r="CI156" s="171">
        <f t="shared" si="303"/>
        <v>0.65</v>
      </c>
      <c r="CJ156" s="17">
        <f t="shared" si="304"/>
        <v>2013</v>
      </c>
      <c r="CK156" s="17" t="str">
        <f t="shared" si="305"/>
        <v>m</v>
      </c>
      <c r="CL156" s="17">
        <f t="shared" si="306"/>
        <v>35</v>
      </c>
      <c r="CM156" s="170">
        <f t="shared" si="307"/>
        <v>25</v>
      </c>
      <c r="CN156" s="17">
        <f t="shared" si="308"/>
        <v>2013</v>
      </c>
      <c r="CO156" s="17" t="str">
        <f t="shared" si="309"/>
        <v>m</v>
      </c>
    </row>
    <row r="157" spans="1:93" ht="16">
      <c r="A157" s="45" t="s">
        <v>345</v>
      </c>
      <c r="B157" s="45" t="s">
        <v>344</v>
      </c>
      <c r="C157" s="117" t="s">
        <v>128</v>
      </c>
      <c r="D157" s="82">
        <f t="shared" si="248"/>
        <v>124.46666666666667</v>
      </c>
      <c r="E157" s="83">
        <f t="shared" si="249"/>
        <v>151</v>
      </c>
      <c r="F157" s="131"/>
      <c r="G157" s="131"/>
      <c r="H157" s="131"/>
      <c r="I157" s="131"/>
      <c r="J157" s="17">
        <f t="shared" si="250"/>
        <v>117</v>
      </c>
      <c r="K157" s="17">
        <f t="shared" si="251"/>
        <v>73</v>
      </c>
      <c r="L157" s="17">
        <f t="shared" si="252"/>
        <v>2007</v>
      </c>
      <c r="M157" s="17" t="str">
        <f t="shared" si="253"/>
        <v>m</v>
      </c>
      <c r="N157" s="17">
        <f t="shared" si="254"/>
        <v>178</v>
      </c>
      <c r="O157" s="17">
        <f t="shared" si="255"/>
        <v>12</v>
      </c>
      <c r="P157" s="17">
        <f t="shared" si="256"/>
        <v>2010</v>
      </c>
      <c r="Q157" s="17" t="str">
        <f t="shared" si="257"/>
        <v>m</v>
      </c>
      <c r="R157" s="131"/>
      <c r="S157" s="131"/>
      <c r="T157" s="131"/>
      <c r="U157" s="131"/>
      <c r="V157" s="17">
        <f t="shared" si="258"/>
        <v>137</v>
      </c>
      <c r="W157" s="17">
        <f t="shared" si="259"/>
        <v>97</v>
      </c>
      <c r="X157" s="17">
        <f t="shared" si="260"/>
        <v>2010</v>
      </c>
      <c r="Y157" s="17" t="str">
        <f t="shared" si="261"/>
        <v>m</v>
      </c>
      <c r="Z157" s="17">
        <f t="shared" si="262"/>
        <v>190</v>
      </c>
      <c r="AA157" s="173">
        <f t="shared" si="263"/>
        <v>0.94299999999999995</v>
      </c>
      <c r="AB157" s="17">
        <f t="shared" si="264"/>
        <v>2008</v>
      </c>
      <c r="AC157" s="17" t="str">
        <f t="shared" si="265"/>
        <v>m</v>
      </c>
      <c r="AD157" s="17">
        <f t="shared" si="266"/>
        <v>159</v>
      </c>
      <c r="AE157" s="170">
        <f t="shared" si="267"/>
        <v>6256</v>
      </c>
      <c r="AF157" s="17">
        <f t="shared" si="268"/>
        <v>2011</v>
      </c>
      <c r="AG157" s="17" t="str">
        <f t="shared" si="269"/>
        <v>m</v>
      </c>
      <c r="AH157" s="131"/>
      <c r="AI157" s="131"/>
      <c r="AJ157" s="131"/>
      <c r="AK157" s="131"/>
      <c r="AL157" s="17">
        <f t="shared" si="270"/>
        <v>129</v>
      </c>
      <c r="AM157" s="17">
        <f t="shared" si="271"/>
        <v>13</v>
      </c>
      <c r="AN157" s="17">
        <f t="shared" si="272"/>
        <v>2010</v>
      </c>
      <c r="AO157" s="17" t="str">
        <f t="shared" si="273"/>
        <v>i</v>
      </c>
      <c r="AP157" s="17">
        <f t="shared" si="274"/>
        <v>8</v>
      </c>
      <c r="AQ157" s="172">
        <f t="shared" si="275"/>
        <v>13.8</v>
      </c>
      <c r="AR157" s="17">
        <f t="shared" si="276"/>
        <v>2009</v>
      </c>
      <c r="AS157" s="17" t="str">
        <f t="shared" si="277"/>
        <v>m</v>
      </c>
      <c r="AT157" s="17">
        <f t="shared" si="278"/>
        <v>146</v>
      </c>
      <c r="AU157" s="141">
        <f t="shared" si="279"/>
        <v>14135</v>
      </c>
      <c r="AV157" s="17">
        <f t="shared" si="280"/>
        <v>2010</v>
      </c>
      <c r="AW157" s="17" t="str">
        <f t="shared" si="281"/>
        <v>m</v>
      </c>
      <c r="AX157" s="17">
        <f t="shared" si="282"/>
        <v>178</v>
      </c>
      <c r="AY157" s="170">
        <f t="shared" si="283"/>
        <v>22</v>
      </c>
      <c r="AZ157" s="17">
        <f t="shared" si="284"/>
        <v>2013</v>
      </c>
      <c r="BA157" s="17" t="str">
        <f t="shared" si="285"/>
        <v>m</v>
      </c>
      <c r="BB157" s="17">
        <f t="shared" si="286"/>
        <v>128</v>
      </c>
      <c r="BC157" s="170">
        <f t="shared" si="287"/>
        <v>56</v>
      </c>
      <c r="BD157" s="17">
        <f t="shared" si="288"/>
        <v>2012</v>
      </c>
      <c r="BE157" s="17" t="str">
        <f t="shared" si="289"/>
        <v>m</v>
      </c>
      <c r="BF157" s="131"/>
      <c r="BG157" s="131"/>
      <c r="BH157" s="131"/>
      <c r="BI157" s="131"/>
      <c r="BJ157" s="17">
        <f t="shared" si="290"/>
        <v>156</v>
      </c>
      <c r="BK157" s="172">
        <f t="shared" si="291"/>
        <v>1</v>
      </c>
      <c r="BL157" s="17">
        <f t="shared" si="292"/>
        <v>2013</v>
      </c>
      <c r="BM157" s="17" t="str">
        <f t="shared" si="293"/>
        <v>m</v>
      </c>
      <c r="BN157" s="17">
        <f t="shared" si="294"/>
        <v>188</v>
      </c>
      <c r="BO157" s="172">
        <f t="shared" si="295"/>
        <v>9.26</v>
      </c>
      <c r="BP157" s="17">
        <f t="shared" si="296"/>
        <v>2013</v>
      </c>
      <c r="BQ157" s="17" t="str">
        <f t="shared" si="297"/>
        <v>m</v>
      </c>
      <c r="BR157" s="131"/>
      <c r="BS157" s="131"/>
      <c r="BT157" s="131"/>
      <c r="BU157" s="131"/>
      <c r="BV157" s="138"/>
      <c r="BW157" s="138"/>
      <c r="BX157" s="138"/>
      <c r="BY157" s="138"/>
      <c r="BZ157" s="17">
        <f t="shared" si="298"/>
        <v>139</v>
      </c>
      <c r="CA157" s="170">
        <f t="shared" si="299"/>
        <v>64</v>
      </c>
      <c r="CB157" s="17">
        <f t="shared" si="300"/>
        <v>2013</v>
      </c>
      <c r="CC157" s="17" t="str">
        <f t="shared" si="301"/>
        <v>m</v>
      </c>
      <c r="CD157" s="131"/>
      <c r="CE157" s="131"/>
      <c r="CF157" s="131"/>
      <c r="CG157" s="131"/>
      <c r="CH157" s="17">
        <f t="shared" si="302"/>
        <v>169</v>
      </c>
      <c r="CI157" s="171">
        <f t="shared" si="303"/>
        <v>1.03</v>
      </c>
      <c r="CJ157" s="17">
        <f t="shared" si="304"/>
        <v>2013</v>
      </c>
      <c r="CK157" s="17" t="str">
        <f t="shared" si="305"/>
        <v>m</v>
      </c>
      <c r="CL157" s="17">
        <f t="shared" si="306"/>
        <v>35</v>
      </c>
      <c r="CM157" s="170">
        <f t="shared" si="307"/>
        <v>25</v>
      </c>
      <c r="CN157" s="17">
        <f t="shared" si="308"/>
        <v>2013</v>
      </c>
      <c r="CO157" s="17" t="str">
        <f t="shared" si="309"/>
        <v>m</v>
      </c>
    </row>
    <row r="158" spans="1:93" ht="16">
      <c r="A158" s="45" t="s">
        <v>385</v>
      </c>
      <c r="B158" s="45" t="s">
        <v>384</v>
      </c>
      <c r="C158" s="117" t="s">
        <v>129</v>
      </c>
      <c r="D158" s="82">
        <f t="shared" si="248"/>
        <v>125.13333333333334</v>
      </c>
      <c r="E158" s="83">
        <f t="shared" si="249"/>
        <v>152</v>
      </c>
      <c r="F158" s="131"/>
      <c r="G158" s="131"/>
      <c r="H158" s="131"/>
      <c r="I158" s="131"/>
      <c r="J158" s="17">
        <f t="shared" si="250"/>
        <v>117</v>
      </c>
      <c r="K158" s="17">
        <f t="shared" si="251"/>
        <v>73</v>
      </c>
      <c r="L158" s="17">
        <f t="shared" si="252"/>
        <v>2007</v>
      </c>
      <c r="M158" s="17" t="str">
        <f t="shared" si="253"/>
        <v>m</v>
      </c>
      <c r="N158" s="17">
        <f t="shared" si="254"/>
        <v>178</v>
      </c>
      <c r="O158" s="17">
        <f t="shared" si="255"/>
        <v>12</v>
      </c>
      <c r="P158" s="17">
        <f t="shared" si="256"/>
        <v>2010</v>
      </c>
      <c r="Q158" s="17" t="str">
        <f t="shared" si="257"/>
        <v>m</v>
      </c>
      <c r="R158" s="131"/>
      <c r="S158" s="131"/>
      <c r="T158" s="131"/>
      <c r="U158" s="131"/>
      <c r="V158" s="17">
        <f t="shared" si="258"/>
        <v>157</v>
      </c>
      <c r="W158" s="17">
        <f t="shared" si="259"/>
        <v>100</v>
      </c>
      <c r="X158" s="17">
        <f t="shared" si="260"/>
        <v>2010</v>
      </c>
      <c r="Y158" s="17" t="str">
        <f t="shared" si="261"/>
        <v>m</v>
      </c>
      <c r="Z158" s="17">
        <f t="shared" si="262"/>
        <v>177</v>
      </c>
      <c r="AA158" s="173">
        <f t="shared" si="263"/>
        <v>0.91300000000000003</v>
      </c>
      <c r="AB158" s="17">
        <f t="shared" si="264"/>
        <v>2008</v>
      </c>
      <c r="AC158" s="17" t="str">
        <f t="shared" si="265"/>
        <v>m</v>
      </c>
      <c r="AD158" s="17">
        <f t="shared" si="266"/>
        <v>136</v>
      </c>
      <c r="AE158" s="170">
        <f t="shared" si="267"/>
        <v>3895</v>
      </c>
      <c r="AF158" s="17">
        <f t="shared" si="268"/>
        <v>2011</v>
      </c>
      <c r="AG158" s="17" t="str">
        <f t="shared" si="269"/>
        <v>m</v>
      </c>
      <c r="AH158" s="131"/>
      <c r="AI158" s="131"/>
      <c r="AJ158" s="131"/>
      <c r="AK158" s="131"/>
      <c r="AL158" s="17">
        <f t="shared" si="270"/>
        <v>125</v>
      </c>
      <c r="AM158" s="17">
        <f t="shared" si="271"/>
        <v>14</v>
      </c>
      <c r="AN158" s="17">
        <f t="shared" si="272"/>
        <v>2010</v>
      </c>
      <c r="AO158" s="17" t="str">
        <f t="shared" si="273"/>
        <v>i</v>
      </c>
      <c r="AP158" s="17">
        <f t="shared" si="274"/>
        <v>113</v>
      </c>
      <c r="AQ158" s="172">
        <f t="shared" si="275"/>
        <v>10</v>
      </c>
      <c r="AR158" s="17">
        <f t="shared" si="276"/>
        <v>2009</v>
      </c>
      <c r="AS158" s="17" t="str">
        <f t="shared" si="277"/>
        <v>m</v>
      </c>
      <c r="AT158" s="17">
        <f t="shared" si="278"/>
        <v>143</v>
      </c>
      <c r="AU158" s="141">
        <f t="shared" si="279"/>
        <v>12884</v>
      </c>
      <c r="AV158" s="17">
        <f t="shared" si="280"/>
        <v>2010</v>
      </c>
      <c r="AW158" s="17" t="str">
        <f t="shared" si="281"/>
        <v>m</v>
      </c>
      <c r="AX158" s="17">
        <f t="shared" si="282"/>
        <v>139</v>
      </c>
      <c r="AY158" s="170">
        <f t="shared" si="283"/>
        <v>54</v>
      </c>
      <c r="AZ158" s="17">
        <f t="shared" si="284"/>
        <v>2013</v>
      </c>
      <c r="BA158" s="17" t="str">
        <f t="shared" si="285"/>
        <v>m</v>
      </c>
      <c r="BB158" s="17">
        <f t="shared" si="286"/>
        <v>138</v>
      </c>
      <c r="BC158" s="170">
        <f t="shared" si="287"/>
        <v>57</v>
      </c>
      <c r="BD158" s="17">
        <f t="shared" si="288"/>
        <v>2012</v>
      </c>
      <c r="BE158" s="17" t="str">
        <f t="shared" si="289"/>
        <v>m</v>
      </c>
      <c r="BF158" s="131"/>
      <c r="BG158" s="131"/>
      <c r="BH158" s="131"/>
      <c r="BI158" s="131"/>
      <c r="BJ158" s="17">
        <f t="shared" si="290"/>
        <v>137</v>
      </c>
      <c r="BK158" s="172">
        <f t="shared" si="291"/>
        <v>1.5</v>
      </c>
      <c r="BL158" s="17">
        <f t="shared" si="292"/>
        <v>2013</v>
      </c>
      <c r="BM158" s="17" t="str">
        <f t="shared" si="293"/>
        <v>m</v>
      </c>
      <c r="BN158" s="17">
        <f t="shared" si="294"/>
        <v>129</v>
      </c>
      <c r="BO158" s="172">
        <f t="shared" si="295"/>
        <v>26.09</v>
      </c>
      <c r="BP158" s="17">
        <f t="shared" si="296"/>
        <v>2013</v>
      </c>
      <c r="BQ158" s="17" t="str">
        <f t="shared" si="297"/>
        <v>m</v>
      </c>
      <c r="BR158" s="131"/>
      <c r="BS158" s="131"/>
      <c r="BT158" s="131"/>
      <c r="BU158" s="131"/>
      <c r="BV158" s="138"/>
      <c r="BW158" s="138"/>
      <c r="BX158" s="138"/>
      <c r="BY158" s="138"/>
      <c r="BZ158" s="17">
        <f t="shared" si="298"/>
        <v>166</v>
      </c>
      <c r="CA158" s="170">
        <f t="shared" si="299"/>
        <v>37</v>
      </c>
      <c r="CB158" s="17">
        <f t="shared" si="300"/>
        <v>2013</v>
      </c>
      <c r="CC158" s="17" t="str">
        <f t="shared" si="301"/>
        <v>m</v>
      </c>
      <c r="CD158" s="131"/>
      <c r="CE158" s="131"/>
      <c r="CF158" s="131"/>
      <c r="CG158" s="131"/>
      <c r="CH158" s="17">
        <f t="shared" si="302"/>
        <v>143</v>
      </c>
      <c r="CI158" s="171">
        <f t="shared" si="303"/>
        <v>0.64</v>
      </c>
      <c r="CJ158" s="17">
        <f t="shared" si="304"/>
        <v>2013</v>
      </c>
      <c r="CK158" s="17" t="str">
        <f t="shared" si="305"/>
        <v>m</v>
      </c>
      <c r="CL158" s="17">
        <f t="shared" si="306"/>
        <v>56</v>
      </c>
      <c r="CM158" s="170">
        <f t="shared" si="307"/>
        <v>28</v>
      </c>
      <c r="CN158" s="17">
        <f t="shared" si="308"/>
        <v>2013</v>
      </c>
      <c r="CO158" s="17" t="str">
        <f t="shared" si="309"/>
        <v>m</v>
      </c>
    </row>
    <row r="159" spans="1:93" ht="16">
      <c r="A159" s="45" t="s">
        <v>517</v>
      </c>
      <c r="B159" s="45" t="s">
        <v>516</v>
      </c>
      <c r="C159" s="117" t="s">
        <v>160</v>
      </c>
      <c r="D159" s="82">
        <f t="shared" si="248"/>
        <v>125.46666666666667</v>
      </c>
      <c r="E159" s="83">
        <f t="shared" si="249"/>
        <v>153</v>
      </c>
      <c r="F159" s="131"/>
      <c r="G159" s="131"/>
      <c r="H159" s="131"/>
      <c r="I159" s="131"/>
      <c r="J159" s="17">
        <f t="shared" si="250"/>
        <v>147</v>
      </c>
      <c r="K159" s="17">
        <f t="shared" si="251"/>
        <v>76</v>
      </c>
      <c r="L159" s="17">
        <f t="shared" si="252"/>
        <v>2007</v>
      </c>
      <c r="M159" s="17" t="str">
        <f t="shared" si="253"/>
        <v>m</v>
      </c>
      <c r="N159" s="17">
        <f t="shared" si="254"/>
        <v>67</v>
      </c>
      <c r="O159" s="17">
        <f t="shared" si="255"/>
        <v>7</v>
      </c>
      <c r="P159" s="17">
        <f t="shared" si="256"/>
        <v>2010</v>
      </c>
      <c r="Q159" s="17" t="str">
        <f t="shared" si="257"/>
        <v>m</v>
      </c>
      <c r="R159" s="131"/>
      <c r="S159" s="131"/>
      <c r="T159" s="131"/>
      <c r="U159" s="131"/>
      <c r="V159" s="17">
        <f t="shared" si="258"/>
        <v>157</v>
      </c>
      <c r="W159" s="17">
        <f t="shared" si="259"/>
        <v>100</v>
      </c>
      <c r="X159" s="17">
        <f t="shared" si="260"/>
        <v>2010</v>
      </c>
      <c r="Y159" s="17" t="str">
        <f t="shared" si="261"/>
        <v>m</v>
      </c>
      <c r="Z159" s="17">
        <f t="shared" si="262"/>
        <v>102</v>
      </c>
      <c r="AA159" s="173">
        <f t="shared" si="263"/>
        <v>0.81499999999999995</v>
      </c>
      <c r="AB159" s="17">
        <f t="shared" si="264"/>
        <v>2008</v>
      </c>
      <c r="AC159" s="17" t="str">
        <f t="shared" si="265"/>
        <v>m</v>
      </c>
      <c r="AD159" s="17">
        <f t="shared" si="266"/>
        <v>193</v>
      </c>
      <c r="AE159" s="170">
        <f t="shared" si="267"/>
        <v>15755</v>
      </c>
      <c r="AF159" s="17">
        <f t="shared" si="268"/>
        <v>2011</v>
      </c>
      <c r="AG159" s="17" t="str">
        <f t="shared" si="269"/>
        <v>m</v>
      </c>
      <c r="AH159" s="131"/>
      <c r="AI159" s="131"/>
      <c r="AJ159" s="131"/>
      <c r="AK159" s="131"/>
      <c r="AL159" s="17">
        <f t="shared" si="270"/>
        <v>190</v>
      </c>
      <c r="AM159" s="17">
        <f t="shared" si="271"/>
        <v>0</v>
      </c>
      <c r="AN159" s="17">
        <f t="shared" si="272"/>
        <v>2010</v>
      </c>
      <c r="AO159" s="17" t="str">
        <f t="shared" si="273"/>
        <v>i</v>
      </c>
      <c r="AP159" s="17">
        <f t="shared" si="274"/>
        <v>177</v>
      </c>
      <c r="AQ159" s="172">
        <f t="shared" si="275"/>
        <v>5.7</v>
      </c>
      <c r="AR159" s="17">
        <f t="shared" si="276"/>
        <v>2008</v>
      </c>
      <c r="AS159" s="17" t="str">
        <f t="shared" si="277"/>
        <v>i</v>
      </c>
      <c r="AT159" s="17">
        <f t="shared" si="278"/>
        <v>195</v>
      </c>
      <c r="AU159" s="141">
        <f t="shared" si="279"/>
        <v>72398</v>
      </c>
      <c r="AV159" s="17">
        <f t="shared" si="280"/>
        <v>2010</v>
      </c>
      <c r="AW159" s="17" t="str">
        <f t="shared" si="281"/>
        <v>m</v>
      </c>
      <c r="AX159" s="17">
        <f t="shared" si="282"/>
        <v>147</v>
      </c>
      <c r="AY159" s="170">
        <f t="shared" si="283"/>
        <v>48</v>
      </c>
      <c r="AZ159" s="17">
        <f t="shared" si="284"/>
        <v>2013</v>
      </c>
      <c r="BA159" s="17" t="str">
        <f t="shared" si="285"/>
        <v>m</v>
      </c>
      <c r="BB159" s="17">
        <f t="shared" si="286"/>
        <v>54</v>
      </c>
      <c r="BC159" s="170">
        <f t="shared" si="287"/>
        <v>47</v>
      </c>
      <c r="BD159" s="17">
        <f t="shared" si="288"/>
        <v>2012</v>
      </c>
      <c r="BE159" s="17" t="str">
        <f t="shared" si="289"/>
        <v>m</v>
      </c>
      <c r="BF159" s="131"/>
      <c r="BG159" s="131"/>
      <c r="BH159" s="131"/>
      <c r="BI159" s="131"/>
      <c r="BJ159" s="17">
        <f t="shared" si="290"/>
        <v>31</v>
      </c>
      <c r="BK159" s="172">
        <f t="shared" si="291"/>
        <v>5.5</v>
      </c>
      <c r="BL159" s="17">
        <f t="shared" si="292"/>
        <v>2013</v>
      </c>
      <c r="BM159" s="17" t="str">
        <f t="shared" si="293"/>
        <v>m</v>
      </c>
      <c r="BN159" s="17">
        <f t="shared" si="294"/>
        <v>72</v>
      </c>
      <c r="BO159" s="172">
        <f t="shared" si="295"/>
        <v>32.86</v>
      </c>
      <c r="BP159" s="17">
        <f t="shared" si="296"/>
        <v>2013</v>
      </c>
      <c r="BQ159" s="17" t="str">
        <f t="shared" si="297"/>
        <v>m</v>
      </c>
      <c r="BR159" s="131"/>
      <c r="BS159" s="131"/>
      <c r="BT159" s="131"/>
      <c r="BU159" s="131"/>
      <c r="BV159" s="138"/>
      <c r="BW159" s="138"/>
      <c r="BX159" s="138"/>
      <c r="BY159" s="138"/>
      <c r="BZ159" s="17">
        <f t="shared" si="298"/>
        <v>111</v>
      </c>
      <c r="CA159" s="170">
        <f t="shared" si="299"/>
        <v>92</v>
      </c>
      <c r="CB159" s="17">
        <f t="shared" si="300"/>
        <v>2013</v>
      </c>
      <c r="CC159" s="17" t="str">
        <f t="shared" si="301"/>
        <v>m</v>
      </c>
      <c r="CD159" s="131"/>
      <c r="CE159" s="131"/>
      <c r="CF159" s="131"/>
      <c r="CG159" s="131"/>
      <c r="CH159" s="17">
        <f t="shared" si="302"/>
        <v>149</v>
      </c>
      <c r="CI159" s="171">
        <f t="shared" si="303"/>
        <v>0.73</v>
      </c>
      <c r="CJ159" s="17">
        <f t="shared" si="304"/>
        <v>2013</v>
      </c>
      <c r="CK159" s="17" t="str">
        <f t="shared" si="305"/>
        <v>m</v>
      </c>
      <c r="CL159" s="17">
        <f t="shared" si="306"/>
        <v>192</v>
      </c>
      <c r="CM159" s="170">
        <f t="shared" si="307"/>
        <v>51</v>
      </c>
      <c r="CN159" s="17">
        <f t="shared" si="308"/>
        <v>2013</v>
      </c>
      <c r="CO159" s="17" t="str">
        <f t="shared" si="309"/>
        <v>m</v>
      </c>
    </row>
    <row r="160" spans="1:93" ht="16">
      <c r="A160" s="45" t="s">
        <v>367</v>
      </c>
      <c r="B160" s="45" t="s">
        <v>366</v>
      </c>
      <c r="C160" s="117" t="s">
        <v>183</v>
      </c>
      <c r="D160" s="82">
        <f t="shared" si="248"/>
        <v>125.53333333333333</v>
      </c>
      <c r="E160" s="83">
        <f t="shared" si="249"/>
        <v>154</v>
      </c>
      <c r="F160" s="131"/>
      <c r="G160" s="131"/>
      <c r="H160" s="131"/>
      <c r="I160" s="131"/>
      <c r="J160" s="17">
        <f t="shared" si="250"/>
        <v>172</v>
      </c>
      <c r="K160" s="17">
        <f t="shared" si="251"/>
        <v>80</v>
      </c>
      <c r="L160" s="17">
        <f t="shared" si="252"/>
        <v>2007</v>
      </c>
      <c r="M160" s="17" t="str">
        <f t="shared" si="253"/>
        <v>m</v>
      </c>
      <c r="N160" s="17">
        <f t="shared" si="254"/>
        <v>130</v>
      </c>
      <c r="O160" s="17">
        <f t="shared" si="255"/>
        <v>10</v>
      </c>
      <c r="P160" s="17">
        <f t="shared" si="256"/>
        <v>2010</v>
      </c>
      <c r="Q160" s="17" t="str">
        <f t="shared" si="257"/>
        <v>m</v>
      </c>
      <c r="R160" s="131"/>
      <c r="S160" s="131"/>
      <c r="T160" s="131"/>
      <c r="U160" s="131"/>
      <c r="V160" s="17">
        <f t="shared" si="258"/>
        <v>152</v>
      </c>
      <c r="W160" s="17">
        <f t="shared" si="259"/>
        <v>99</v>
      </c>
      <c r="X160" s="17">
        <f t="shared" si="260"/>
        <v>2010</v>
      </c>
      <c r="Y160" s="17" t="str">
        <f t="shared" si="261"/>
        <v>m</v>
      </c>
      <c r="Z160" s="17">
        <f t="shared" si="262"/>
        <v>163</v>
      </c>
      <c r="AA160" s="173">
        <f t="shared" si="263"/>
        <v>0.89200000000000002</v>
      </c>
      <c r="AB160" s="17">
        <f t="shared" si="264"/>
        <v>2008</v>
      </c>
      <c r="AC160" s="17" t="str">
        <f t="shared" si="265"/>
        <v>m</v>
      </c>
      <c r="AD160" s="17">
        <f t="shared" si="266"/>
        <v>149</v>
      </c>
      <c r="AE160" s="170">
        <f t="shared" si="267"/>
        <v>5296</v>
      </c>
      <c r="AF160" s="17">
        <f t="shared" si="268"/>
        <v>2011</v>
      </c>
      <c r="AG160" s="17" t="str">
        <f t="shared" si="269"/>
        <v>m</v>
      </c>
      <c r="AH160" s="131"/>
      <c r="AI160" s="131"/>
      <c r="AJ160" s="131"/>
      <c r="AK160" s="131"/>
      <c r="AL160" s="17">
        <f t="shared" si="270"/>
        <v>156</v>
      </c>
      <c r="AM160" s="17">
        <f t="shared" si="271"/>
        <v>7</v>
      </c>
      <c r="AN160" s="17">
        <f t="shared" si="272"/>
        <v>2010</v>
      </c>
      <c r="AO160" s="17" t="str">
        <f t="shared" si="273"/>
        <v>i</v>
      </c>
      <c r="AP160" s="17">
        <f t="shared" si="274"/>
        <v>153</v>
      </c>
      <c r="AQ160" s="172">
        <f t="shared" si="275"/>
        <v>7.7</v>
      </c>
      <c r="AR160" s="17">
        <f t="shared" si="276"/>
        <v>2008</v>
      </c>
      <c r="AS160" s="17" t="str">
        <f t="shared" si="277"/>
        <v>m</v>
      </c>
      <c r="AT160" s="17">
        <f t="shared" si="278"/>
        <v>163</v>
      </c>
      <c r="AU160" s="141">
        <f t="shared" si="279"/>
        <v>26504</v>
      </c>
      <c r="AV160" s="17">
        <f t="shared" si="280"/>
        <v>2010</v>
      </c>
      <c r="AW160" s="17" t="str">
        <f t="shared" si="281"/>
        <v>m</v>
      </c>
      <c r="AX160" s="17">
        <f t="shared" si="282"/>
        <v>121</v>
      </c>
      <c r="AY160" s="170">
        <f t="shared" si="283"/>
        <v>72</v>
      </c>
      <c r="AZ160" s="17">
        <f t="shared" si="284"/>
        <v>2013</v>
      </c>
      <c r="BA160" s="17" t="str">
        <f t="shared" si="285"/>
        <v>m</v>
      </c>
      <c r="BB160" s="17">
        <f t="shared" si="286"/>
        <v>161</v>
      </c>
      <c r="BC160" s="170">
        <f t="shared" si="287"/>
        <v>60</v>
      </c>
      <c r="BD160" s="17">
        <f t="shared" si="288"/>
        <v>2012</v>
      </c>
      <c r="BE160" s="17" t="str">
        <f t="shared" si="289"/>
        <v>m</v>
      </c>
      <c r="BF160" s="131"/>
      <c r="BG160" s="131"/>
      <c r="BH160" s="131"/>
      <c r="BI160" s="131"/>
      <c r="BJ160" s="17">
        <f t="shared" si="290"/>
        <v>118</v>
      </c>
      <c r="BK160" s="172">
        <f t="shared" si="291"/>
        <v>2</v>
      </c>
      <c r="BL160" s="17">
        <f t="shared" si="292"/>
        <v>2013</v>
      </c>
      <c r="BM160" s="17" t="str">
        <f t="shared" si="293"/>
        <v>m</v>
      </c>
      <c r="BN160" s="17">
        <f t="shared" si="294"/>
        <v>101</v>
      </c>
      <c r="BO160" s="172">
        <f t="shared" si="295"/>
        <v>28.46</v>
      </c>
      <c r="BP160" s="17">
        <f t="shared" si="296"/>
        <v>2013</v>
      </c>
      <c r="BQ160" s="17" t="str">
        <f t="shared" si="297"/>
        <v>m</v>
      </c>
      <c r="BR160" s="131"/>
      <c r="BS160" s="131"/>
      <c r="BT160" s="131"/>
      <c r="BU160" s="131"/>
      <c r="BV160" s="138"/>
      <c r="BW160" s="138"/>
      <c r="BX160" s="138"/>
      <c r="BY160" s="138"/>
      <c r="BZ160" s="17">
        <f t="shared" si="298"/>
        <v>175</v>
      </c>
      <c r="CA160" s="170">
        <f t="shared" si="299"/>
        <v>27</v>
      </c>
      <c r="CB160" s="17">
        <f t="shared" si="300"/>
        <v>2013</v>
      </c>
      <c r="CC160" s="17" t="str">
        <f t="shared" si="301"/>
        <v>m</v>
      </c>
      <c r="CD160" s="131"/>
      <c r="CE160" s="131"/>
      <c r="CF160" s="131"/>
      <c r="CG160" s="131"/>
      <c r="CH160" s="17">
        <f t="shared" si="302"/>
        <v>131</v>
      </c>
      <c r="CI160" s="171">
        <f t="shared" si="303"/>
        <v>0.23</v>
      </c>
      <c r="CJ160" s="17">
        <f t="shared" si="304"/>
        <v>2013</v>
      </c>
      <c r="CK160" s="17" t="str">
        <f t="shared" si="305"/>
        <v>m</v>
      </c>
      <c r="CL160" s="17">
        <f t="shared" si="306"/>
        <v>1</v>
      </c>
      <c r="CM160" s="170">
        <f t="shared" si="307"/>
        <v>13</v>
      </c>
      <c r="CN160" s="17">
        <f t="shared" si="308"/>
        <v>2013</v>
      </c>
      <c r="CO160" s="17" t="str">
        <f t="shared" si="309"/>
        <v>m</v>
      </c>
    </row>
    <row r="161" spans="1:93" ht="16">
      <c r="A161" s="45" t="s">
        <v>607</v>
      </c>
      <c r="B161" s="45" t="s">
        <v>606</v>
      </c>
      <c r="C161" s="117" t="s">
        <v>171</v>
      </c>
      <c r="D161" s="82">
        <f t="shared" si="248"/>
        <v>125.66666666666667</v>
      </c>
      <c r="E161" s="83">
        <f t="shared" si="249"/>
        <v>155</v>
      </c>
      <c r="F161" s="131"/>
      <c r="G161" s="131"/>
      <c r="H161" s="131"/>
      <c r="I161" s="131"/>
      <c r="J161" s="17">
        <f t="shared" si="250"/>
        <v>159</v>
      </c>
      <c r="K161" s="17">
        <f t="shared" si="251"/>
        <v>78</v>
      </c>
      <c r="L161" s="17">
        <f t="shared" si="252"/>
        <v>2007</v>
      </c>
      <c r="M161" s="17" t="str">
        <f t="shared" si="253"/>
        <v>m</v>
      </c>
      <c r="N161" s="17">
        <f t="shared" si="254"/>
        <v>107</v>
      </c>
      <c r="O161" s="17">
        <f t="shared" si="255"/>
        <v>9</v>
      </c>
      <c r="P161" s="17">
        <f t="shared" si="256"/>
        <v>2010</v>
      </c>
      <c r="Q161" s="17" t="str">
        <f t="shared" si="257"/>
        <v>m</v>
      </c>
      <c r="R161" s="131"/>
      <c r="S161" s="131"/>
      <c r="T161" s="131"/>
      <c r="U161" s="131"/>
      <c r="V161" s="17">
        <f t="shared" si="258"/>
        <v>152</v>
      </c>
      <c r="W161" s="17">
        <f t="shared" si="259"/>
        <v>99</v>
      </c>
      <c r="X161" s="17">
        <f t="shared" si="260"/>
        <v>2010</v>
      </c>
      <c r="Y161" s="17" t="str">
        <f t="shared" si="261"/>
        <v>m</v>
      </c>
      <c r="Z161" s="17">
        <f t="shared" si="262"/>
        <v>89</v>
      </c>
      <c r="AA161" s="173">
        <f t="shared" si="263"/>
        <v>0.80300000000000005</v>
      </c>
      <c r="AB161" s="17">
        <f t="shared" si="264"/>
        <v>2008</v>
      </c>
      <c r="AC161" s="17" t="str">
        <f t="shared" si="265"/>
        <v>m</v>
      </c>
      <c r="AD161" s="17">
        <f t="shared" si="266"/>
        <v>181</v>
      </c>
      <c r="AE161" s="170">
        <f t="shared" si="267"/>
        <v>9389</v>
      </c>
      <c r="AF161" s="17">
        <f t="shared" si="268"/>
        <v>2011</v>
      </c>
      <c r="AG161" s="17" t="str">
        <f t="shared" si="269"/>
        <v>m</v>
      </c>
      <c r="AH161" s="131"/>
      <c r="AI161" s="131"/>
      <c r="AJ161" s="131"/>
      <c r="AK161" s="131"/>
      <c r="AL161" s="17">
        <f t="shared" si="270"/>
        <v>172</v>
      </c>
      <c r="AM161" s="17">
        <f t="shared" si="271"/>
        <v>3</v>
      </c>
      <c r="AN161" s="17">
        <f t="shared" si="272"/>
        <v>2010</v>
      </c>
      <c r="AO161" s="17" t="str">
        <f t="shared" si="273"/>
        <v>i</v>
      </c>
      <c r="AP161" s="17">
        <f t="shared" si="274"/>
        <v>159</v>
      </c>
      <c r="AQ161" s="172">
        <f t="shared" si="275"/>
        <v>7.5</v>
      </c>
      <c r="AR161" s="17">
        <f t="shared" si="276"/>
        <v>2008</v>
      </c>
      <c r="AS161" s="17" t="str">
        <f t="shared" si="277"/>
        <v>i</v>
      </c>
      <c r="AT161" s="17">
        <f t="shared" si="278"/>
        <v>176</v>
      </c>
      <c r="AU161" s="141">
        <f t="shared" si="279"/>
        <v>39625</v>
      </c>
      <c r="AV161" s="17">
        <f t="shared" si="280"/>
        <v>2010</v>
      </c>
      <c r="AW161" s="17" t="str">
        <f t="shared" si="281"/>
        <v>m</v>
      </c>
      <c r="AX161" s="17">
        <f t="shared" si="282"/>
        <v>177</v>
      </c>
      <c r="AY161" s="170">
        <f t="shared" si="283"/>
        <v>23</v>
      </c>
      <c r="AZ161" s="17">
        <f t="shared" si="284"/>
        <v>2013</v>
      </c>
      <c r="BA161" s="17" t="str">
        <f t="shared" si="285"/>
        <v>m</v>
      </c>
      <c r="BB161" s="17">
        <f t="shared" si="286"/>
        <v>88</v>
      </c>
      <c r="BC161" s="170">
        <f t="shared" si="287"/>
        <v>51</v>
      </c>
      <c r="BD161" s="17">
        <f t="shared" si="288"/>
        <v>2012</v>
      </c>
      <c r="BE161" s="17" t="str">
        <f t="shared" si="289"/>
        <v>m</v>
      </c>
      <c r="BF161" s="131"/>
      <c r="BG161" s="131"/>
      <c r="BH161" s="131"/>
      <c r="BI161" s="131"/>
      <c r="BJ161" s="17">
        <f t="shared" si="290"/>
        <v>15</v>
      </c>
      <c r="BK161" s="172">
        <f t="shared" si="291"/>
        <v>6</v>
      </c>
      <c r="BL161" s="17">
        <f t="shared" si="292"/>
        <v>2013</v>
      </c>
      <c r="BM161" s="17" t="str">
        <f t="shared" si="293"/>
        <v>m</v>
      </c>
      <c r="BN161" s="17">
        <f t="shared" si="294"/>
        <v>65</v>
      </c>
      <c r="BO161" s="172">
        <f t="shared" si="295"/>
        <v>33.49</v>
      </c>
      <c r="BP161" s="17">
        <f t="shared" si="296"/>
        <v>2013</v>
      </c>
      <c r="BQ161" s="17" t="str">
        <f t="shared" si="297"/>
        <v>m</v>
      </c>
      <c r="BR161" s="131"/>
      <c r="BS161" s="131"/>
      <c r="BT161" s="131"/>
      <c r="BU161" s="131"/>
      <c r="BV161" s="138"/>
      <c r="BW161" s="138"/>
      <c r="BX161" s="138"/>
      <c r="BY161" s="138"/>
      <c r="BZ161" s="17">
        <f t="shared" si="298"/>
        <v>138</v>
      </c>
      <c r="CA161" s="170">
        <f t="shared" si="299"/>
        <v>65</v>
      </c>
      <c r="CB161" s="17">
        <f t="shared" si="300"/>
        <v>2013</v>
      </c>
      <c r="CC161" s="17" t="str">
        <f t="shared" si="301"/>
        <v>m</v>
      </c>
      <c r="CD161" s="131"/>
      <c r="CE161" s="131"/>
      <c r="CF161" s="131"/>
      <c r="CG161" s="131"/>
      <c r="CH161" s="17">
        <f t="shared" si="302"/>
        <v>140</v>
      </c>
      <c r="CI161" s="171">
        <f t="shared" si="303"/>
        <v>0.56999999999999995</v>
      </c>
      <c r="CJ161" s="17">
        <f t="shared" si="304"/>
        <v>2013</v>
      </c>
      <c r="CK161" s="17" t="str">
        <f t="shared" si="305"/>
        <v>m</v>
      </c>
      <c r="CL161" s="17">
        <f t="shared" si="306"/>
        <v>156</v>
      </c>
      <c r="CM161" s="170">
        <f t="shared" si="307"/>
        <v>40</v>
      </c>
      <c r="CN161" s="17">
        <f t="shared" si="308"/>
        <v>2013</v>
      </c>
      <c r="CO161" s="17" t="str">
        <f t="shared" si="309"/>
        <v>i</v>
      </c>
    </row>
    <row r="162" spans="1:93" ht="16">
      <c r="A162" s="45" t="s">
        <v>613</v>
      </c>
      <c r="B162" s="45" t="s">
        <v>612</v>
      </c>
      <c r="C162" s="117" t="s">
        <v>151</v>
      </c>
      <c r="D162" s="82">
        <f t="shared" si="248"/>
        <v>127.33333333333333</v>
      </c>
      <c r="E162" s="83">
        <f t="shared" si="249"/>
        <v>156</v>
      </c>
      <c r="F162" s="131"/>
      <c r="G162" s="131"/>
      <c r="H162" s="131"/>
      <c r="I162" s="131"/>
      <c r="J162" s="17">
        <f t="shared" si="250"/>
        <v>138</v>
      </c>
      <c r="K162" s="17">
        <f t="shared" si="251"/>
        <v>75</v>
      </c>
      <c r="L162" s="17">
        <f t="shared" si="252"/>
        <v>2007</v>
      </c>
      <c r="M162" s="17" t="str">
        <f t="shared" si="253"/>
        <v>m</v>
      </c>
      <c r="N162" s="17">
        <f t="shared" si="254"/>
        <v>84</v>
      </c>
      <c r="O162" s="17">
        <f t="shared" si="255"/>
        <v>8</v>
      </c>
      <c r="P162" s="17">
        <f t="shared" si="256"/>
        <v>2010</v>
      </c>
      <c r="Q162" s="17" t="str">
        <f t="shared" si="257"/>
        <v>m</v>
      </c>
      <c r="R162" s="131"/>
      <c r="S162" s="131"/>
      <c r="T162" s="131"/>
      <c r="U162" s="131"/>
      <c r="V162" s="17">
        <f t="shared" si="258"/>
        <v>157</v>
      </c>
      <c r="W162" s="17">
        <f t="shared" si="259"/>
        <v>100</v>
      </c>
      <c r="X162" s="17">
        <f t="shared" si="260"/>
        <v>2010</v>
      </c>
      <c r="Y162" s="17" t="str">
        <f t="shared" si="261"/>
        <v>m</v>
      </c>
      <c r="Z162" s="17">
        <f t="shared" si="262"/>
        <v>169</v>
      </c>
      <c r="AA162" s="173">
        <f t="shared" si="263"/>
        <v>0.89500000000000002</v>
      </c>
      <c r="AB162" s="17">
        <f t="shared" si="264"/>
        <v>2008</v>
      </c>
      <c r="AC162" s="17" t="str">
        <f t="shared" si="265"/>
        <v>m</v>
      </c>
      <c r="AD162" s="17">
        <f t="shared" si="266"/>
        <v>119</v>
      </c>
      <c r="AE162" s="170">
        <f t="shared" si="267"/>
        <v>2810</v>
      </c>
      <c r="AF162" s="17">
        <f t="shared" si="268"/>
        <v>2011</v>
      </c>
      <c r="AG162" s="17" t="str">
        <f t="shared" si="269"/>
        <v>m</v>
      </c>
      <c r="AH162" s="131"/>
      <c r="AI162" s="131"/>
      <c r="AJ162" s="131"/>
      <c r="AK162" s="131"/>
      <c r="AL162" s="17">
        <f t="shared" si="270"/>
        <v>125</v>
      </c>
      <c r="AM162" s="17">
        <f t="shared" si="271"/>
        <v>14</v>
      </c>
      <c r="AN162" s="17">
        <f t="shared" si="272"/>
        <v>2011</v>
      </c>
      <c r="AO162" s="17" t="str">
        <f t="shared" si="273"/>
        <v>m</v>
      </c>
      <c r="AP162" s="17">
        <f t="shared" si="274"/>
        <v>156</v>
      </c>
      <c r="AQ162" s="172">
        <f t="shared" si="275"/>
        <v>7.6</v>
      </c>
      <c r="AR162" s="17">
        <f t="shared" si="276"/>
        <v>2008</v>
      </c>
      <c r="AS162" s="17" t="str">
        <f t="shared" si="277"/>
        <v>m</v>
      </c>
      <c r="AT162" s="17">
        <f t="shared" si="278"/>
        <v>139</v>
      </c>
      <c r="AU162" s="141">
        <f t="shared" si="279"/>
        <v>11952</v>
      </c>
      <c r="AV162" s="17">
        <f t="shared" si="280"/>
        <v>2010</v>
      </c>
      <c r="AW162" s="17" t="str">
        <f t="shared" si="281"/>
        <v>m</v>
      </c>
      <c r="AX162" s="17">
        <f t="shared" si="282"/>
        <v>106</v>
      </c>
      <c r="AY162" s="170">
        <f t="shared" si="283"/>
        <v>88</v>
      </c>
      <c r="AZ162" s="17">
        <f t="shared" si="284"/>
        <v>2013</v>
      </c>
      <c r="BA162" s="17" t="str">
        <f t="shared" si="285"/>
        <v>m</v>
      </c>
      <c r="BB162" s="17">
        <f t="shared" si="286"/>
        <v>138</v>
      </c>
      <c r="BC162" s="170">
        <f t="shared" si="287"/>
        <v>57</v>
      </c>
      <c r="BD162" s="17">
        <f t="shared" si="288"/>
        <v>2012</v>
      </c>
      <c r="BE162" s="17" t="str">
        <f t="shared" si="289"/>
        <v>m</v>
      </c>
      <c r="BF162" s="131"/>
      <c r="BG162" s="131"/>
      <c r="BH162" s="131"/>
      <c r="BI162" s="131"/>
      <c r="BJ162" s="17">
        <f t="shared" si="290"/>
        <v>156</v>
      </c>
      <c r="BK162" s="172">
        <f t="shared" si="291"/>
        <v>1</v>
      </c>
      <c r="BL162" s="17">
        <f t="shared" si="292"/>
        <v>2013</v>
      </c>
      <c r="BM162" s="17" t="str">
        <f t="shared" si="293"/>
        <v>m</v>
      </c>
      <c r="BN162" s="17">
        <f t="shared" si="294"/>
        <v>170</v>
      </c>
      <c r="BO162" s="172">
        <f t="shared" si="295"/>
        <v>15.92</v>
      </c>
      <c r="BP162" s="17">
        <f t="shared" si="296"/>
        <v>2013</v>
      </c>
      <c r="BQ162" s="17" t="str">
        <f t="shared" si="297"/>
        <v>m</v>
      </c>
      <c r="BR162" s="131"/>
      <c r="BS162" s="131"/>
      <c r="BT162" s="131"/>
      <c r="BU162" s="131"/>
      <c r="BV162" s="138"/>
      <c r="BW162" s="138"/>
      <c r="BX162" s="138"/>
      <c r="BY162" s="138"/>
      <c r="BZ162" s="17">
        <f t="shared" si="298"/>
        <v>128</v>
      </c>
      <c r="CA162" s="170">
        <f t="shared" si="299"/>
        <v>75</v>
      </c>
      <c r="CB162" s="17">
        <f t="shared" si="300"/>
        <v>2013</v>
      </c>
      <c r="CC162" s="17" t="str">
        <f t="shared" si="301"/>
        <v>m</v>
      </c>
      <c r="CD162" s="131"/>
      <c r="CE162" s="131"/>
      <c r="CF162" s="131"/>
      <c r="CG162" s="131"/>
      <c r="CH162" s="17">
        <f t="shared" si="302"/>
        <v>152</v>
      </c>
      <c r="CI162" s="171">
        <f t="shared" si="303"/>
        <v>0.74</v>
      </c>
      <c r="CJ162" s="17">
        <f t="shared" si="304"/>
        <v>2013</v>
      </c>
      <c r="CK162" s="17" t="str">
        <f t="shared" si="305"/>
        <v>m</v>
      </c>
      <c r="CL162" s="17">
        <f t="shared" si="306"/>
        <v>142</v>
      </c>
      <c r="CM162" s="170">
        <f t="shared" si="307"/>
        <v>37</v>
      </c>
      <c r="CN162" s="17">
        <f t="shared" si="308"/>
        <v>2013</v>
      </c>
      <c r="CO162" s="17" t="str">
        <f t="shared" si="309"/>
        <v>m</v>
      </c>
    </row>
    <row r="163" spans="1:93" ht="16">
      <c r="A163" s="45" t="s">
        <v>241</v>
      </c>
      <c r="B163" s="45" t="s">
        <v>240</v>
      </c>
      <c r="C163" s="117" t="s">
        <v>165</v>
      </c>
      <c r="D163" s="82">
        <f t="shared" si="248"/>
        <v>128.33333333333334</v>
      </c>
      <c r="E163" s="83">
        <f t="shared" si="249"/>
        <v>157</v>
      </c>
      <c r="F163" s="131"/>
      <c r="G163" s="131"/>
      <c r="H163" s="131"/>
      <c r="I163" s="131"/>
      <c r="J163" s="17">
        <f t="shared" si="250"/>
        <v>154</v>
      </c>
      <c r="K163" s="17">
        <f t="shared" si="251"/>
        <v>77</v>
      </c>
      <c r="L163" s="17">
        <f t="shared" si="252"/>
        <v>2007</v>
      </c>
      <c r="M163" s="17" t="str">
        <f t="shared" si="253"/>
        <v>i</v>
      </c>
      <c r="N163" s="17">
        <f t="shared" si="254"/>
        <v>130</v>
      </c>
      <c r="O163" s="17">
        <f t="shared" si="255"/>
        <v>10</v>
      </c>
      <c r="P163" s="17">
        <f t="shared" si="256"/>
        <v>2010</v>
      </c>
      <c r="Q163" s="17" t="str">
        <f t="shared" si="257"/>
        <v>i</v>
      </c>
      <c r="R163" s="131"/>
      <c r="S163" s="131"/>
      <c r="T163" s="131"/>
      <c r="U163" s="131"/>
      <c r="V163" s="17">
        <f t="shared" si="258"/>
        <v>144</v>
      </c>
      <c r="W163" s="17">
        <f t="shared" si="259"/>
        <v>98</v>
      </c>
      <c r="X163" s="17">
        <f t="shared" si="260"/>
        <v>2010</v>
      </c>
      <c r="Y163" s="17" t="str">
        <f t="shared" si="261"/>
        <v>i</v>
      </c>
      <c r="Z163" s="17">
        <f t="shared" si="262"/>
        <v>144</v>
      </c>
      <c r="AA163" s="173">
        <f t="shared" si="263"/>
        <v>0.874</v>
      </c>
      <c r="AB163" s="17">
        <f t="shared" si="264"/>
        <v>2008</v>
      </c>
      <c r="AC163" s="17" t="str">
        <f t="shared" si="265"/>
        <v>i</v>
      </c>
      <c r="AD163" s="17">
        <f t="shared" si="266"/>
        <v>157</v>
      </c>
      <c r="AE163" s="170">
        <f t="shared" si="267"/>
        <v>6108</v>
      </c>
      <c r="AF163" s="17">
        <f t="shared" si="268"/>
        <v>2011</v>
      </c>
      <c r="AG163" s="17" t="str">
        <f t="shared" si="269"/>
        <v>i</v>
      </c>
      <c r="AH163" s="131"/>
      <c r="AI163" s="131"/>
      <c r="AJ163" s="131"/>
      <c r="AK163" s="131"/>
      <c r="AL163" s="17">
        <f t="shared" si="270"/>
        <v>153</v>
      </c>
      <c r="AM163" s="17">
        <f t="shared" si="271"/>
        <v>8</v>
      </c>
      <c r="AN163" s="17">
        <f t="shared" si="272"/>
        <v>2010</v>
      </c>
      <c r="AO163" s="17" t="str">
        <f t="shared" si="273"/>
        <v>i</v>
      </c>
      <c r="AP163" s="17">
        <f t="shared" si="274"/>
        <v>135</v>
      </c>
      <c r="AQ163" s="172">
        <f t="shared" si="275"/>
        <v>8.6999999999999993</v>
      </c>
      <c r="AR163" s="17">
        <f t="shared" si="276"/>
        <v>2008</v>
      </c>
      <c r="AS163" s="17" t="str">
        <f t="shared" si="277"/>
        <v>i</v>
      </c>
      <c r="AT163" s="17">
        <f t="shared" si="278"/>
        <v>159</v>
      </c>
      <c r="AU163" s="141">
        <f t="shared" si="279"/>
        <v>22851</v>
      </c>
      <c r="AV163" s="17">
        <f t="shared" si="280"/>
        <v>2010</v>
      </c>
      <c r="AW163" s="17" t="str">
        <f t="shared" si="281"/>
        <v>m</v>
      </c>
      <c r="AX163" s="17">
        <f t="shared" si="282"/>
        <v>140</v>
      </c>
      <c r="AY163" s="170">
        <f t="shared" si="283"/>
        <v>53</v>
      </c>
      <c r="AZ163" s="17">
        <f t="shared" si="284"/>
        <v>2013</v>
      </c>
      <c r="BA163" s="17" t="str">
        <f t="shared" si="285"/>
        <v>i</v>
      </c>
      <c r="BB163" s="17">
        <f t="shared" si="286"/>
        <v>148</v>
      </c>
      <c r="BC163" s="170">
        <f t="shared" si="287"/>
        <v>58</v>
      </c>
      <c r="BD163" s="17">
        <f t="shared" si="288"/>
        <v>2012</v>
      </c>
      <c r="BE163" s="17" t="str">
        <f t="shared" si="289"/>
        <v>i</v>
      </c>
      <c r="BF163" s="131"/>
      <c r="BG163" s="131"/>
      <c r="BH163" s="131"/>
      <c r="BI163" s="131"/>
      <c r="BJ163" s="17">
        <f t="shared" si="290"/>
        <v>135</v>
      </c>
      <c r="BK163" s="172">
        <f t="shared" si="291"/>
        <v>1.7</v>
      </c>
      <c r="BL163" s="17">
        <f t="shared" si="292"/>
        <v>2013</v>
      </c>
      <c r="BM163" s="17" t="str">
        <f t="shared" si="293"/>
        <v>i</v>
      </c>
      <c r="BN163" s="17">
        <f t="shared" si="294"/>
        <v>149</v>
      </c>
      <c r="BO163" s="172">
        <f t="shared" si="295"/>
        <v>21.69</v>
      </c>
      <c r="BP163" s="17">
        <f t="shared" si="296"/>
        <v>2013</v>
      </c>
      <c r="BQ163" s="17" t="str">
        <f t="shared" si="297"/>
        <v>i</v>
      </c>
      <c r="BR163" s="131"/>
      <c r="BS163" s="131"/>
      <c r="BT163" s="131"/>
      <c r="BU163" s="131"/>
      <c r="BV163" s="138"/>
      <c r="BW163" s="138"/>
      <c r="BX163" s="138"/>
      <c r="BY163" s="138"/>
      <c r="BZ163" s="17">
        <f t="shared" si="298"/>
        <v>6</v>
      </c>
      <c r="CA163" s="170">
        <f t="shared" si="299"/>
        <v>213</v>
      </c>
      <c r="CB163" s="17">
        <f t="shared" si="300"/>
        <v>2013</v>
      </c>
      <c r="CC163" s="17" t="str">
        <f t="shared" si="301"/>
        <v>m</v>
      </c>
      <c r="CD163" s="131"/>
      <c r="CE163" s="131"/>
      <c r="CF163" s="131"/>
      <c r="CG163" s="131"/>
      <c r="CH163" s="17">
        <f t="shared" si="302"/>
        <v>179</v>
      </c>
      <c r="CI163" s="171">
        <f t="shared" si="303"/>
        <v>1.27</v>
      </c>
      <c r="CJ163" s="17">
        <f t="shared" si="304"/>
        <v>2013</v>
      </c>
      <c r="CK163" s="17" t="str">
        <f t="shared" si="305"/>
        <v>m</v>
      </c>
      <c r="CL163" s="17">
        <f t="shared" si="306"/>
        <v>136</v>
      </c>
      <c r="CM163" s="170">
        <f t="shared" si="307"/>
        <v>36</v>
      </c>
      <c r="CN163" s="17">
        <f t="shared" si="308"/>
        <v>2013</v>
      </c>
      <c r="CO163" s="17" t="str">
        <f t="shared" si="309"/>
        <v>i</v>
      </c>
    </row>
    <row r="164" spans="1:93" ht="16">
      <c r="A164" s="45" t="s">
        <v>553</v>
      </c>
      <c r="B164" s="45" t="s">
        <v>552</v>
      </c>
      <c r="C164" s="117" t="s">
        <v>150</v>
      </c>
      <c r="D164" s="82">
        <f t="shared" si="248"/>
        <v>128.33333333333334</v>
      </c>
      <c r="E164" s="83">
        <f t="shared" si="249"/>
        <v>157</v>
      </c>
      <c r="F164" s="131"/>
      <c r="G164" s="131"/>
      <c r="H164" s="131"/>
      <c r="I164" s="131"/>
      <c r="J164" s="17">
        <f t="shared" si="250"/>
        <v>138</v>
      </c>
      <c r="K164" s="17">
        <f t="shared" si="251"/>
        <v>75</v>
      </c>
      <c r="L164" s="17">
        <f t="shared" si="252"/>
        <v>2007</v>
      </c>
      <c r="M164" s="17" t="str">
        <f t="shared" si="253"/>
        <v>m</v>
      </c>
      <c r="N164" s="17">
        <f t="shared" si="254"/>
        <v>178</v>
      </c>
      <c r="O164" s="17">
        <f t="shared" si="255"/>
        <v>12</v>
      </c>
      <c r="P164" s="17">
        <f t="shared" si="256"/>
        <v>2010</v>
      </c>
      <c r="Q164" s="17" t="str">
        <f t="shared" si="257"/>
        <v>m</v>
      </c>
      <c r="R164" s="131"/>
      <c r="S164" s="131"/>
      <c r="T164" s="131"/>
      <c r="U164" s="131"/>
      <c r="V164" s="17">
        <f t="shared" si="258"/>
        <v>157</v>
      </c>
      <c r="W164" s="17">
        <f t="shared" si="259"/>
        <v>100</v>
      </c>
      <c r="X164" s="17">
        <f t="shared" si="260"/>
        <v>2010</v>
      </c>
      <c r="Y164" s="17" t="str">
        <f t="shared" si="261"/>
        <v>m</v>
      </c>
      <c r="Z164" s="17">
        <f t="shared" si="262"/>
        <v>141</v>
      </c>
      <c r="AA164" s="173">
        <f t="shared" si="263"/>
        <v>0.872</v>
      </c>
      <c r="AB164" s="17">
        <f t="shared" si="264"/>
        <v>2008</v>
      </c>
      <c r="AC164" s="17" t="str">
        <f t="shared" si="265"/>
        <v>m</v>
      </c>
      <c r="AD164" s="17">
        <f t="shared" si="266"/>
        <v>150</v>
      </c>
      <c r="AE164" s="170">
        <f t="shared" si="267"/>
        <v>5348</v>
      </c>
      <c r="AF164" s="17">
        <f t="shared" si="268"/>
        <v>2011</v>
      </c>
      <c r="AG164" s="17" t="str">
        <f t="shared" si="269"/>
        <v>m</v>
      </c>
      <c r="AH164" s="131"/>
      <c r="AI164" s="131"/>
      <c r="AJ164" s="131"/>
      <c r="AK164" s="131"/>
      <c r="AL164" s="17">
        <f t="shared" si="270"/>
        <v>134</v>
      </c>
      <c r="AM164" s="17">
        <f t="shared" si="271"/>
        <v>12</v>
      </c>
      <c r="AN164" s="17">
        <f t="shared" si="272"/>
        <v>2010</v>
      </c>
      <c r="AO164" s="17" t="str">
        <f t="shared" si="273"/>
        <v>i</v>
      </c>
      <c r="AP164" s="17">
        <f t="shared" si="274"/>
        <v>13</v>
      </c>
      <c r="AQ164" s="172">
        <f t="shared" si="275"/>
        <v>11.4</v>
      </c>
      <c r="AR164" s="17">
        <f t="shared" si="276"/>
        <v>2009</v>
      </c>
      <c r="AS164" s="17" t="str">
        <f t="shared" si="277"/>
        <v>m</v>
      </c>
      <c r="AT164" s="17">
        <f t="shared" si="278"/>
        <v>150</v>
      </c>
      <c r="AU164" s="141">
        <f t="shared" si="279"/>
        <v>15976</v>
      </c>
      <c r="AV164" s="17">
        <f t="shared" si="280"/>
        <v>2010</v>
      </c>
      <c r="AW164" s="17" t="str">
        <f t="shared" si="281"/>
        <v>m</v>
      </c>
      <c r="AX164" s="17">
        <f t="shared" si="282"/>
        <v>146</v>
      </c>
      <c r="AY164" s="170">
        <f t="shared" si="283"/>
        <v>49</v>
      </c>
      <c r="AZ164" s="17">
        <f t="shared" si="284"/>
        <v>2013</v>
      </c>
      <c r="BA164" s="17" t="str">
        <f t="shared" si="285"/>
        <v>m</v>
      </c>
      <c r="BB164" s="17">
        <f t="shared" si="286"/>
        <v>189</v>
      </c>
      <c r="BC164" s="170">
        <f t="shared" si="287"/>
        <v>67</v>
      </c>
      <c r="BD164" s="17">
        <f t="shared" si="288"/>
        <v>2012</v>
      </c>
      <c r="BE164" s="17" t="str">
        <f t="shared" si="289"/>
        <v>m</v>
      </c>
      <c r="BF164" s="131"/>
      <c r="BG164" s="131"/>
      <c r="BH164" s="131"/>
      <c r="BI164" s="131"/>
      <c r="BJ164" s="17">
        <f t="shared" si="290"/>
        <v>156</v>
      </c>
      <c r="BK164" s="172">
        <f t="shared" si="291"/>
        <v>1</v>
      </c>
      <c r="BL164" s="17">
        <f t="shared" si="292"/>
        <v>2013</v>
      </c>
      <c r="BM164" s="17" t="str">
        <f t="shared" si="293"/>
        <v>m</v>
      </c>
      <c r="BN164" s="17">
        <f t="shared" si="294"/>
        <v>175</v>
      </c>
      <c r="BO164" s="172">
        <f t="shared" si="295"/>
        <v>13.25</v>
      </c>
      <c r="BP164" s="17">
        <f t="shared" si="296"/>
        <v>2013</v>
      </c>
      <c r="BQ164" s="17" t="str">
        <f t="shared" si="297"/>
        <v>m</v>
      </c>
      <c r="BR164" s="131"/>
      <c r="BS164" s="131"/>
      <c r="BT164" s="131"/>
      <c r="BU164" s="131"/>
      <c r="BV164" s="138"/>
      <c r="BW164" s="138"/>
      <c r="BX164" s="138"/>
      <c r="BY164" s="138"/>
      <c r="BZ164" s="17">
        <f t="shared" si="298"/>
        <v>155</v>
      </c>
      <c r="CA164" s="170">
        <f t="shared" si="299"/>
        <v>48</v>
      </c>
      <c r="CB164" s="17">
        <f t="shared" si="300"/>
        <v>2013</v>
      </c>
      <c r="CC164" s="17" t="str">
        <f t="shared" si="301"/>
        <v>m</v>
      </c>
      <c r="CD164" s="131"/>
      <c r="CE164" s="131"/>
      <c r="CF164" s="131"/>
      <c r="CG164" s="131"/>
      <c r="CH164" s="17">
        <f t="shared" si="302"/>
        <v>149</v>
      </c>
      <c r="CI164" s="171">
        <f t="shared" si="303"/>
        <v>0.73</v>
      </c>
      <c r="CJ164" s="17">
        <f t="shared" si="304"/>
        <v>2013</v>
      </c>
      <c r="CK164" s="17" t="str">
        <f t="shared" si="305"/>
        <v>m</v>
      </c>
      <c r="CL164" s="17">
        <f t="shared" si="306"/>
        <v>35</v>
      </c>
      <c r="CM164" s="170">
        <f t="shared" si="307"/>
        <v>25</v>
      </c>
      <c r="CN164" s="17">
        <f t="shared" si="308"/>
        <v>2013</v>
      </c>
      <c r="CO164" s="17" t="str">
        <f t="shared" si="309"/>
        <v>m</v>
      </c>
    </row>
    <row r="165" spans="1:93" ht="16">
      <c r="A165" s="45" t="s">
        <v>511</v>
      </c>
      <c r="B165" s="45" t="s">
        <v>510</v>
      </c>
      <c r="C165" s="117" t="s">
        <v>148</v>
      </c>
      <c r="D165" s="82">
        <f t="shared" si="248"/>
        <v>128.46666666666667</v>
      </c>
      <c r="E165" s="83">
        <f t="shared" si="249"/>
        <v>159</v>
      </c>
      <c r="F165" s="131"/>
      <c r="G165" s="131"/>
      <c r="H165" s="131"/>
      <c r="I165" s="131"/>
      <c r="J165" s="17">
        <f t="shared" si="250"/>
        <v>138</v>
      </c>
      <c r="K165" s="17">
        <f t="shared" si="251"/>
        <v>75</v>
      </c>
      <c r="L165" s="17">
        <f t="shared" si="252"/>
        <v>2007</v>
      </c>
      <c r="M165" s="17" t="str">
        <f t="shared" si="253"/>
        <v>m</v>
      </c>
      <c r="N165" s="17">
        <f t="shared" si="254"/>
        <v>130</v>
      </c>
      <c r="O165" s="17">
        <f t="shared" si="255"/>
        <v>10</v>
      </c>
      <c r="P165" s="17">
        <f t="shared" si="256"/>
        <v>2010</v>
      </c>
      <c r="Q165" s="17" t="str">
        <f t="shared" si="257"/>
        <v>m</v>
      </c>
      <c r="R165" s="131"/>
      <c r="S165" s="131"/>
      <c r="T165" s="131"/>
      <c r="U165" s="131"/>
      <c r="V165" s="17">
        <f t="shared" si="258"/>
        <v>104</v>
      </c>
      <c r="W165" s="17">
        <f t="shared" si="259"/>
        <v>91</v>
      </c>
      <c r="X165" s="17">
        <f t="shared" si="260"/>
        <v>2010</v>
      </c>
      <c r="Y165" s="17" t="str">
        <f t="shared" si="261"/>
        <v>i</v>
      </c>
      <c r="Z165" s="17">
        <f t="shared" si="262"/>
        <v>178</v>
      </c>
      <c r="AA165" s="173">
        <f t="shared" si="263"/>
        <v>0.91500000000000004</v>
      </c>
      <c r="AB165" s="17">
        <f t="shared" si="264"/>
        <v>2008</v>
      </c>
      <c r="AC165" s="17" t="str">
        <f t="shared" si="265"/>
        <v>m</v>
      </c>
      <c r="AD165" s="17">
        <f t="shared" si="266"/>
        <v>134</v>
      </c>
      <c r="AE165" s="170">
        <f t="shared" si="267"/>
        <v>3832</v>
      </c>
      <c r="AF165" s="17">
        <f t="shared" si="268"/>
        <v>2011</v>
      </c>
      <c r="AG165" s="17" t="str">
        <f t="shared" si="269"/>
        <v>m</v>
      </c>
      <c r="AH165" s="131"/>
      <c r="AI165" s="131"/>
      <c r="AJ165" s="131"/>
      <c r="AK165" s="131"/>
      <c r="AL165" s="17">
        <f t="shared" si="270"/>
        <v>138</v>
      </c>
      <c r="AM165" s="17">
        <f t="shared" si="271"/>
        <v>11</v>
      </c>
      <c r="AN165" s="17">
        <f t="shared" si="272"/>
        <v>2008</v>
      </c>
      <c r="AO165" s="17" t="str">
        <f t="shared" si="273"/>
        <v>m</v>
      </c>
      <c r="AP165" s="17">
        <f t="shared" si="274"/>
        <v>99</v>
      </c>
      <c r="AQ165" s="172">
        <f t="shared" si="275"/>
        <v>10.199999999999999</v>
      </c>
      <c r="AR165" s="17">
        <f t="shared" si="276"/>
        <v>2009</v>
      </c>
      <c r="AS165" s="17" t="str">
        <f t="shared" si="277"/>
        <v>m</v>
      </c>
      <c r="AT165" s="17">
        <f t="shared" si="278"/>
        <v>140</v>
      </c>
      <c r="AU165" s="141">
        <f t="shared" si="279"/>
        <v>12263</v>
      </c>
      <c r="AV165" s="17">
        <f t="shared" si="280"/>
        <v>2010</v>
      </c>
      <c r="AW165" s="17" t="str">
        <f t="shared" si="281"/>
        <v>m</v>
      </c>
      <c r="AX165" s="17">
        <f t="shared" si="282"/>
        <v>150</v>
      </c>
      <c r="AY165" s="170">
        <f t="shared" si="283"/>
        <v>45</v>
      </c>
      <c r="AZ165" s="17">
        <f t="shared" si="284"/>
        <v>2013</v>
      </c>
      <c r="BA165" s="17" t="str">
        <f t="shared" si="285"/>
        <v>m</v>
      </c>
      <c r="BB165" s="17">
        <f t="shared" si="286"/>
        <v>173</v>
      </c>
      <c r="BC165" s="170">
        <f t="shared" si="287"/>
        <v>63</v>
      </c>
      <c r="BD165" s="17">
        <f t="shared" si="288"/>
        <v>2012</v>
      </c>
      <c r="BE165" s="17" t="str">
        <f t="shared" si="289"/>
        <v>m</v>
      </c>
      <c r="BF165" s="131"/>
      <c r="BG165" s="131"/>
      <c r="BH165" s="131"/>
      <c r="BI165" s="131"/>
      <c r="BJ165" s="17">
        <f t="shared" si="290"/>
        <v>156</v>
      </c>
      <c r="BK165" s="172">
        <f t="shared" si="291"/>
        <v>1</v>
      </c>
      <c r="BL165" s="17">
        <f t="shared" si="292"/>
        <v>2013</v>
      </c>
      <c r="BM165" s="17" t="str">
        <f t="shared" si="293"/>
        <v>m</v>
      </c>
      <c r="BN165" s="17">
        <f t="shared" si="294"/>
        <v>176</v>
      </c>
      <c r="BO165" s="172">
        <f t="shared" si="295"/>
        <v>13.11</v>
      </c>
      <c r="BP165" s="17">
        <f t="shared" si="296"/>
        <v>2013</v>
      </c>
      <c r="BQ165" s="17" t="str">
        <f t="shared" si="297"/>
        <v>m</v>
      </c>
      <c r="BR165" s="131"/>
      <c r="BS165" s="131"/>
      <c r="BT165" s="131"/>
      <c r="BU165" s="131"/>
      <c r="BV165" s="138"/>
      <c r="BW165" s="138"/>
      <c r="BX165" s="138"/>
      <c r="BY165" s="138"/>
      <c r="BZ165" s="17">
        <f t="shared" si="298"/>
        <v>183</v>
      </c>
      <c r="CA165" s="170">
        <f t="shared" si="299"/>
        <v>19</v>
      </c>
      <c r="CB165" s="17">
        <f t="shared" si="300"/>
        <v>2013</v>
      </c>
      <c r="CC165" s="17" t="str">
        <f t="shared" si="301"/>
        <v>m</v>
      </c>
      <c r="CD165" s="131"/>
      <c r="CE165" s="131"/>
      <c r="CF165" s="131"/>
      <c r="CG165" s="131"/>
      <c r="CH165" s="17">
        <f t="shared" si="302"/>
        <v>158</v>
      </c>
      <c r="CI165" s="171">
        <f t="shared" si="303"/>
        <v>0.84</v>
      </c>
      <c r="CJ165" s="17">
        <f t="shared" si="304"/>
        <v>2013</v>
      </c>
      <c r="CK165" s="17" t="str">
        <f t="shared" si="305"/>
        <v>m</v>
      </c>
      <c r="CL165" s="17">
        <f t="shared" si="306"/>
        <v>48</v>
      </c>
      <c r="CM165" s="170">
        <f t="shared" si="307"/>
        <v>27</v>
      </c>
      <c r="CN165" s="17">
        <f t="shared" si="308"/>
        <v>2013</v>
      </c>
      <c r="CO165" s="17" t="str">
        <f t="shared" si="309"/>
        <v>m</v>
      </c>
    </row>
    <row r="166" spans="1:93" ht="16">
      <c r="A166" s="45" t="s">
        <v>355</v>
      </c>
      <c r="B166" s="45" t="s">
        <v>354</v>
      </c>
      <c r="C166" s="117" t="s">
        <v>163</v>
      </c>
      <c r="D166" s="82">
        <f t="shared" si="248"/>
        <v>131.86666666666667</v>
      </c>
      <c r="E166" s="83">
        <f t="shared" si="249"/>
        <v>160</v>
      </c>
      <c r="F166" s="131"/>
      <c r="G166" s="131"/>
      <c r="H166" s="131"/>
      <c r="I166" s="131"/>
      <c r="J166" s="17">
        <f t="shared" si="250"/>
        <v>154</v>
      </c>
      <c r="K166" s="17">
        <f t="shared" si="251"/>
        <v>77</v>
      </c>
      <c r="L166" s="17">
        <f t="shared" si="252"/>
        <v>2007</v>
      </c>
      <c r="M166" s="17" t="str">
        <f t="shared" si="253"/>
        <v>i</v>
      </c>
      <c r="N166" s="17">
        <f t="shared" si="254"/>
        <v>130</v>
      </c>
      <c r="O166" s="17">
        <f t="shared" si="255"/>
        <v>10</v>
      </c>
      <c r="P166" s="17">
        <f t="shared" si="256"/>
        <v>2010</v>
      </c>
      <c r="Q166" s="17" t="str">
        <f t="shared" si="257"/>
        <v>i</v>
      </c>
      <c r="R166" s="131"/>
      <c r="S166" s="131"/>
      <c r="T166" s="131"/>
      <c r="U166" s="131"/>
      <c r="V166" s="17">
        <f t="shared" si="258"/>
        <v>152</v>
      </c>
      <c r="W166" s="17">
        <f t="shared" si="259"/>
        <v>99</v>
      </c>
      <c r="X166" s="17">
        <f t="shared" si="260"/>
        <v>2010</v>
      </c>
      <c r="Y166" s="17" t="str">
        <f t="shared" si="261"/>
        <v>m</v>
      </c>
      <c r="Z166" s="17">
        <f t="shared" si="262"/>
        <v>146</v>
      </c>
      <c r="AA166" s="173">
        <f t="shared" si="263"/>
        <v>0.875</v>
      </c>
      <c r="AB166" s="17">
        <f t="shared" si="264"/>
        <v>2008</v>
      </c>
      <c r="AC166" s="17" t="str">
        <f t="shared" si="265"/>
        <v>i</v>
      </c>
      <c r="AD166" s="17">
        <f t="shared" si="266"/>
        <v>164</v>
      </c>
      <c r="AE166" s="170">
        <f t="shared" si="267"/>
        <v>6529</v>
      </c>
      <c r="AF166" s="17">
        <f t="shared" si="268"/>
        <v>2011</v>
      </c>
      <c r="AG166" s="17" t="str">
        <f t="shared" si="269"/>
        <v>i</v>
      </c>
      <c r="AH166" s="131"/>
      <c r="AI166" s="131"/>
      <c r="AJ166" s="131"/>
      <c r="AK166" s="131"/>
      <c r="AL166" s="17">
        <f t="shared" si="270"/>
        <v>153</v>
      </c>
      <c r="AM166" s="17">
        <f t="shared" si="271"/>
        <v>8</v>
      </c>
      <c r="AN166" s="17">
        <f t="shared" si="272"/>
        <v>2010</v>
      </c>
      <c r="AO166" s="17" t="str">
        <f t="shared" si="273"/>
        <v>i</v>
      </c>
      <c r="AP166" s="17">
        <f t="shared" si="274"/>
        <v>138</v>
      </c>
      <c r="AQ166" s="172">
        <f t="shared" si="275"/>
        <v>8.6</v>
      </c>
      <c r="AR166" s="17">
        <f t="shared" si="276"/>
        <v>2008</v>
      </c>
      <c r="AS166" s="17" t="str">
        <f t="shared" si="277"/>
        <v>i</v>
      </c>
      <c r="AT166" s="17">
        <f t="shared" si="278"/>
        <v>161</v>
      </c>
      <c r="AU166" s="141">
        <f t="shared" si="279"/>
        <v>24669</v>
      </c>
      <c r="AV166" s="17">
        <f t="shared" si="280"/>
        <v>2010</v>
      </c>
      <c r="AW166" s="17" t="str">
        <f t="shared" si="281"/>
        <v>m</v>
      </c>
      <c r="AX166" s="17">
        <f t="shared" si="282"/>
        <v>143</v>
      </c>
      <c r="AY166" s="170">
        <f t="shared" si="283"/>
        <v>51</v>
      </c>
      <c r="AZ166" s="17">
        <f t="shared" si="284"/>
        <v>2013</v>
      </c>
      <c r="BA166" s="17" t="str">
        <f t="shared" si="285"/>
        <v>i</v>
      </c>
      <c r="BB166" s="17">
        <f t="shared" si="286"/>
        <v>148</v>
      </c>
      <c r="BC166" s="170">
        <f t="shared" si="287"/>
        <v>58</v>
      </c>
      <c r="BD166" s="17">
        <f t="shared" si="288"/>
        <v>2012</v>
      </c>
      <c r="BE166" s="17" t="str">
        <f t="shared" si="289"/>
        <v>i</v>
      </c>
      <c r="BF166" s="131"/>
      <c r="BG166" s="131"/>
      <c r="BH166" s="131"/>
      <c r="BI166" s="131"/>
      <c r="BJ166" s="17">
        <f t="shared" si="290"/>
        <v>135</v>
      </c>
      <c r="BK166" s="172">
        <f t="shared" si="291"/>
        <v>1.7</v>
      </c>
      <c r="BL166" s="17">
        <f t="shared" si="292"/>
        <v>2013</v>
      </c>
      <c r="BM166" s="17" t="str">
        <f t="shared" si="293"/>
        <v>i</v>
      </c>
      <c r="BN166" s="17">
        <f t="shared" si="294"/>
        <v>151</v>
      </c>
      <c r="BO166" s="172">
        <f t="shared" si="295"/>
        <v>20.92</v>
      </c>
      <c r="BP166" s="17">
        <f t="shared" si="296"/>
        <v>2013</v>
      </c>
      <c r="BQ166" s="17" t="str">
        <f t="shared" si="297"/>
        <v>i</v>
      </c>
      <c r="BR166" s="131"/>
      <c r="BS166" s="131"/>
      <c r="BT166" s="131"/>
      <c r="BU166" s="131"/>
      <c r="BV166" s="138"/>
      <c r="BW166" s="138"/>
      <c r="BX166" s="138"/>
      <c r="BY166" s="138"/>
      <c r="BZ166" s="17">
        <f t="shared" si="298"/>
        <v>59</v>
      </c>
      <c r="CA166" s="170">
        <f t="shared" si="299"/>
        <v>146</v>
      </c>
      <c r="CB166" s="17">
        <f t="shared" si="300"/>
        <v>2013</v>
      </c>
      <c r="CC166" s="17" t="str">
        <f t="shared" si="301"/>
        <v>m</v>
      </c>
      <c r="CD166" s="131"/>
      <c r="CE166" s="131"/>
      <c r="CF166" s="131"/>
      <c r="CG166" s="131"/>
      <c r="CH166" s="17">
        <f t="shared" si="302"/>
        <v>154</v>
      </c>
      <c r="CI166" s="171">
        <f t="shared" si="303"/>
        <v>0.75</v>
      </c>
      <c r="CJ166" s="17">
        <f t="shared" si="304"/>
        <v>2013</v>
      </c>
      <c r="CK166" s="17" t="str">
        <f t="shared" si="305"/>
        <v>i</v>
      </c>
      <c r="CL166" s="17">
        <f t="shared" si="306"/>
        <v>136</v>
      </c>
      <c r="CM166" s="170">
        <f t="shared" si="307"/>
        <v>36</v>
      </c>
      <c r="CN166" s="17">
        <f t="shared" si="308"/>
        <v>2013</v>
      </c>
      <c r="CO166" s="17" t="str">
        <f t="shared" si="309"/>
        <v>i</v>
      </c>
    </row>
    <row r="167" spans="1:93" ht="16">
      <c r="A167" s="45" t="s">
        <v>447</v>
      </c>
      <c r="B167" s="45" t="s">
        <v>446</v>
      </c>
      <c r="C167" s="117" t="s">
        <v>186</v>
      </c>
      <c r="D167" s="82">
        <f t="shared" ref="D167:D198" si="310">AVERAGE(J167,N167,V167,AD167,AL167,AP167,AT167,AX167,BB167,BJ167,BN167,BV167,BZ167,CH167,CL167,)</f>
        <v>132.19999999999999</v>
      </c>
      <c r="E167" s="83">
        <f t="shared" ref="E167:E198" si="311">RANK(D167,D$7:D$206,1)</f>
        <v>161</v>
      </c>
      <c r="F167" s="131"/>
      <c r="G167" s="131"/>
      <c r="H167" s="131"/>
      <c r="I167" s="131"/>
      <c r="J167" s="17">
        <f t="shared" ref="J167:J198" si="312">RANK(K167,K$7:K$206,1)</f>
        <v>172</v>
      </c>
      <c r="K167" s="17">
        <f t="shared" ref="K167:K198" si="313">ROUND(VLOOKUP($C167&amp;", "&amp;J$5,Data,8,FALSE),0)</f>
        <v>80</v>
      </c>
      <c r="L167" s="17">
        <f t="shared" ref="L167:L198" si="314">VLOOKUP($C167&amp;", "&amp;J$5,Data,9,FALSE)</f>
        <v>2007</v>
      </c>
      <c r="M167" s="17" t="str">
        <f t="shared" ref="M167:M198" si="315">VLOOKUP($C167&amp;", "&amp;J$5,Data,10,FALSE)</f>
        <v>m</v>
      </c>
      <c r="N167" s="17">
        <f t="shared" ref="N167:N198" si="316">RANK(O167,O$7:O$206,1)</f>
        <v>130</v>
      </c>
      <c r="O167" s="17">
        <f t="shared" ref="O167:O198" si="317">ROUND(VLOOKUP($C167&amp;", "&amp;N$5,Data,8,FALSE),0)</f>
        <v>10</v>
      </c>
      <c r="P167" s="17">
        <f t="shared" ref="P167:P198" si="318">VLOOKUP($C167&amp;", "&amp;N$5,Data,9,FALSE)</f>
        <v>2010</v>
      </c>
      <c r="Q167" s="17" t="str">
        <f t="shared" ref="Q167:Q198" si="319">VLOOKUP($C167&amp;", "&amp;N$5,Data,10,FALSE)</f>
        <v>m</v>
      </c>
      <c r="R167" s="131"/>
      <c r="S167" s="131"/>
      <c r="T167" s="131"/>
      <c r="U167" s="131"/>
      <c r="V167" s="17">
        <f t="shared" ref="V167:V198" si="320">RANK(W167,W$7:W$206,1)</f>
        <v>157</v>
      </c>
      <c r="W167" s="17">
        <f t="shared" ref="W167:W198" si="321">ROUND(VLOOKUP($C167&amp;", "&amp;V$5,Data,8,FALSE),0)</f>
        <v>100</v>
      </c>
      <c r="X167" s="17">
        <f t="shared" ref="X167:X198" si="322">VLOOKUP($C167&amp;", "&amp;V$5,Data,9,FALSE)</f>
        <v>2010</v>
      </c>
      <c r="Y167" s="17" t="str">
        <f t="shared" ref="Y167:Y198" si="323">VLOOKUP($C167&amp;", "&amp;V$5,Data,10,FALSE)</f>
        <v>m</v>
      </c>
      <c r="Z167" s="17">
        <f t="shared" ref="Z167:Z198" si="324">RANK(AA167,AA$7:AA$206,1)</f>
        <v>124</v>
      </c>
      <c r="AA167" s="173">
        <f t="shared" ref="AA167:AA198" si="325">ROUND(VLOOKUP($C167&amp;", "&amp;Z$5,Data,8,FALSE),3)</f>
        <v>0.85</v>
      </c>
      <c r="AB167" s="17">
        <f t="shared" ref="AB167:AB198" si="326">VLOOKUP($C167&amp;", "&amp;Z$5,Data,9,FALSE)</f>
        <v>2008</v>
      </c>
      <c r="AC167" s="17" t="str">
        <f t="shared" ref="AC167:AC198" si="327">VLOOKUP($C167&amp;", "&amp;Z$5,Data,10,FALSE)</f>
        <v>m</v>
      </c>
      <c r="AD167" s="17">
        <f t="shared" ref="AD167:AD198" si="328">RANK(AE167,AE$7:AE$206,1)</f>
        <v>144</v>
      </c>
      <c r="AE167" s="170">
        <f t="shared" ref="AE167:AE198" si="329">ROUND(VLOOKUP($C167&amp;", "&amp;AD$5,Data,8,FALSE),0)</f>
        <v>4685</v>
      </c>
      <c r="AF167" s="17">
        <f t="shared" ref="AF167:AF198" si="330">VLOOKUP($C167&amp;", "&amp;AD$5,Data,9,FALSE)</f>
        <v>2011</v>
      </c>
      <c r="AG167" s="17" t="str">
        <f t="shared" ref="AG167:AG198" si="331">VLOOKUP($C167&amp;", "&amp;AD$5,Data,10,FALSE)</f>
        <v>m</v>
      </c>
      <c r="AH167" s="131"/>
      <c r="AI167" s="131"/>
      <c r="AJ167" s="131"/>
      <c r="AK167" s="131"/>
      <c r="AL167" s="17">
        <f t="shared" ref="AL167:AL198" si="332">RANK(AM167,AM$7:AM$206,0)</f>
        <v>143</v>
      </c>
      <c r="AM167" s="17">
        <f t="shared" ref="AM167:AM198" si="333">ROUND(VLOOKUP($C167&amp;", "&amp;AL$5,Data,8,FALSE),0)</f>
        <v>10</v>
      </c>
      <c r="AN167" s="17">
        <f t="shared" ref="AN167:AN198" si="334">VLOOKUP($C167&amp;", "&amp;AL$5,Data,9,FALSE)</f>
        <v>2010</v>
      </c>
      <c r="AO167" s="17" t="str">
        <f t="shared" ref="AO167:AO198" si="335">VLOOKUP($C167&amp;", "&amp;AL$5,Data,10,FALSE)</f>
        <v>i</v>
      </c>
      <c r="AP167" s="17">
        <f t="shared" ref="AP167:AP198" si="336">RANK(AQ167,AQ$7:AQ$206,0)</f>
        <v>175</v>
      </c>
      <c r="AQ167" s="172">
        <f t="shared" ref="AQ167:AQ198" si="337">ROUND(VLOOKUP($C167&amp;", "&amp;AP$5,Data,8,FALSE),1)</f>
        <v>6.1</v>
      </c>
      <c r="AR167" s="17">
        <f t="shared" ref="AR167:AR198" si="338">VLOOKUP($C167&amp;", "&amp;AP$5,Data,9,FALSE)</f>
        <v>2008</v>
      </c>
      <c r="AS167" s="17" t="str">
        <f t="shared" ref="AS167:AS198" si="339">VLOOKUP($C167&amp;", "&amp;AP$5,Data,10,FALSE)</f>
        <v>m</v>
      </c>
      <c r="AT167" s="17">
        <f t="shared" ref="AT167:AT198" si="340">RANK(AU167,AU$7:AU$206,1)</f>
        <v>154</v>
      </c>
      <c r="AU167" s="141">
        <f t="shared" ref="AU167:AU198" si="341">ROUND(VLOOKUP($C167&amp;", "&amp;AT$5,Data,8,FALSE),0)</f>
        <v>19599</v>
      </c>
      <c r="AV167" s="17">
        <f t="shared" ref="AV167:AV198" si="342">VLOOKUP($C167&amp;", "&amp;AT$5,Data,9,FALSE)</f>
        <v>2010</v>
      </c>
      <c r="AW167" s="17" t="str">
        <f t="shared" ref="AW167:AW198" si="343">VLOOKUP($C167&amp;", "&amp;AT$5,Data,10,FALSE)</f>
        <v>m</v>
      </c>
      <c r="AX167" s="17">
        <f t="shared" ref="AX167:AX198" si="344">RANK(AY167,AY$7:AY$206,0)</f>
        <v>89</v>
      </c>
      <c r="AY167" s="170">
        <f t="shared" ref="AY167:AY198" si="345">ROUND(VLOOKUP($C167&amp;", "&amp;AX$5,Data,8,FALSE),0)</f>
        <v>103</v>
      </c>
      <c r="AZ167" s="17">
        <f t="shared" ref="AZ167:AZ198" si="346">VLOOKUP($C167&amp;", "&amp;AX$5,Data,9,FALSE)</f>
        <v>2013</v>
      </c>
      <c r="BA167" s="17" t="str">
        <f t="shared" ref="BA167:BA198" si="347">VLOOKUP($C167&amp;", "&amp;AX$5,Data,10,FALSE)</f>
        <v>m</v>
      </c>
      <c r="BB167" s="17">
        <f t="shared" ref="BB167:BB198" si="348">RANK(BC167,BC$7:BC$206,1)</f>
        <v>74</v>
      </c>
      <c r="BC167" s="170">
        <f t="shared" ref="BC167:BC198" si="349">ROUND(VLOOKUP($C167&amp;", "&amp;BB$5,Data,8,FALSE),0)</f>
        <v>49</v>
      </c>
      <c r="BD167" s="17">
        <f t="shared" ref="BD167:BD198" si="350">VLOOKUP($C167&amp;", "&amp;BB$5,Data,9,FALSE)</f>
        <v>2012</v>
      </c>
      <c r="BE167" s="17" t="str">
        <f t="shared" ref="BE167:BE198" si="351">VLOOKUP($C167&amp;", "&amp;BB$5,Data,10,FALSE)</f>
        <v>m</v>
      </c>
      <c r="BF167" s="131"/>
      <c r="BG167" s="131"/>
      <c r="BH167" s="131"/>
      <c r="BI167" s="131"/>
      <c r="BJ167" s="17">
        <f t="shared" ref="BJ167:BJ198" si="352">RANK(BK167,BK$7:BK$206,0)</f>
        <v>156</v>
      </c>
      <c r="BK167" s="172">
        <f t="shared" ref="BK167:BK198" si="353">ROUND(VLOOKUP($C167&amp;", "&amp;BJ$5,Data,8,FALSE),1)</f>
        <v>1</v>
      </c>
      <c r="BL167" s="17">
        <f t="shared" ref="BL167:BL198" si="354">VLOOKUP($C167&amp;", "&amp;BJ$5,Data,9,FALSE)</f>
        <v>2013</v>
      </c>
      <c r="BM167" s="17" t="str">
        <f t="shared" ref="BM167:BM198" si="355">VLOOKUP($C167&amp;", "&amp;BJ$5,Data,10,FALSE)</f>
        <v>m</v>
      </c>
      <c r="BN167" s="17">
        <f t="shared" ref="BN167:BN198" si="356">RANK(BO167,BO$7:BO$206,0)</f>
        <v>140</v>
      </c>
      <c r="BO167" s="172">
        <f t="shared" ref="BO167:BO198" si="357">ROUND(VLOOKUP($C167&amp;", "&amp;BN$5,Data,8,FALSE),2)</f>
        <v>23.3</v>
      </c>
      <c r="BP167" s="17">
        <f t="shared" ref="BP167:BP198" si="358">VLOOKUP($C167&amp;", "&amp;BN$5,Data,9,FALSE)</f>
        <v>2013</v>
      </c>
      <c r="BQ167" s="17" t="str">
        <f t="shared" ref="BQ167:BQ198" si="359">VLOOKUP($C167&amp;", "&amp;BN$5,Data,10,FALSE)</f>
        <v>m</v>
      </c>
      <c r="BR167" s="131"/>
      <c r="BS167" s="131"/>
      <c r="BT167" s="131"/>
      <c r="BU167" s="131"/>
      <c r="BV167" s="138"/>
      <c r="BW167" s="138"/>
      <c r="BX167" s="138"/>
      <c r="BY167" s="138"/>
      <c r="BZ167" s="17">
        <f t="shared" ref="BZ167:BZ198" si="360">RANK(CA167,CA$7:CA$206,0)</f>
        <v>88</v>
      </c>
      <c r="CA167" s="170">
        <f t="shared" ref="CA167:CA198" si="361">ROUND(VLOOKUP($C167&amp;", "&amp;BZ$5,Data,8,FALSE),0)</f>
        <v>115</v>
      </c>
      <c r="CB167" s="17">
        <f t="shared" ref="CB167:CB198" si="362">VLOOKUP($C167&amp;", "&amp;BZ$5,Data,9,FALSE)</f>
        <v>2013</v>
      </c>
      <c r="CC167" s="17" t="str">
        <f t="shared" ref="CC167:CC198" si="363">VLOOKUP($C167&amp;", "&amp;BZ$5,Data,10,FALSE)</f>
        <v>m</v>
      </c>
      <c r="CD167" s="131"/>
      <c r="CE167" s="131"/>
      <c r="CF167" s="131"/>
      <c r="CG167" s="131"/>
      <c r="CH167" s="17">
        <f t="shared" ref="CH167:CH198" si="364">RANK(CI167,CI$7:CI$206,1)</f>
        <v>174</v>
      </c>
      <c r="CI167" s="171">
        <f t="shared" ref="CI167:CI198" si="365">ROUND(VLOOKUP($C167&amp;", "&amp;CH$5,Data,8,FALSE),2)</f>
        <v>1.17</v>
      </c>
      <c r="CJ167" s="17">
        <f t="shared" ref="CJ167:CJ198" si="366">VLOOKUP($C167&amp;", "&amp;CH$5,Data,9,FALSE)</f>
        <v>2013</v>
      </c>
      <c r="CK167" s="17" t="str">
        <f t="shared" ref="CK167:CK198" si="367">VLOOKUP($C167&amp;", "&amp;CH$5,Data,10,FALSE)</f>
        <v>m</v>
      </c>
      <c r="CL167" s="17">
        <f t="shared" ref="CL167:CL198" si="368">RANK(CM167,CM$7:CM$206,1)</f>
        <v>187</v>
      </c>
      <c r="CM167" s="170">
        <f t="shared" ref="CM167:CM198" si="369">ROUND(VLOOKUP($C167&amp;", "&amp;CL$5,Data,8,FALSE),0)</f>
        <v>47</v>
      </c>
      <c r="CN167" s="17">
        <f t="shared" ref="CN167:CN198" si="370">VLOOKUP($C167&amp;", "&amp;CL$5,Data,9,FALSE)</f>
        <v>2013</v>
      </c>
      <c r="CO167" s="17" t="str">
        <f t="shared" ref="CO167:CO198" si="371">VLOOKUP($C167&amp;", "&amp;CL$5,Data,10,FALSE)</f>
        <v>m</v>
      </c>
    </row>
    <row r="168" spans="1:93" ht="16">
      <c r="A168" s="45" t="s">
        <v>301</v>
      </c>
      <c r="B168" s="45" t="s">
        <v>300</v>
      </c>
      <c r="C168" s="117" t="s">
        <v>166</v>
      </c>
      <c r="D168" s="82">
        <f t="shared" si="310"/>
        <v>132.46666666666667</v>
      </c>
      <c r="E168" s="83">
        <f t="shared" si="311"/>
        <v>162</v>
      </c>
      <c r="F168" s="131"/>
      <c r="G168" s="131"/>
      <c r="H168" s="131"/>
      <c r="I168" s="131"/>
      <c r="J168" s="17">
        <f t="shared" si="312"/>
        <v>159</v>
      </c>
      <c r="K168" s="17">
        <f t="shared" si="313"/>
        <v>78</v>
      </c>
      <c r="L168" s="17">
        <f t="shared" si="314"/>
        <v>2007</v>
      </c>
      <c r="M168" s="17" t="str">
        <f t="shared" si="315"/>
        <v>m</v>
      </c>
      <c r="N168" s="17">
        <f t="shared" si="316"/>
        <v>130</v>
      </c>
      <c r="O168" s="17">
        <f t="shared" si="317"/>
        <v>10</v>
      </c>
      <c r="P168" s="17">
        <f t="shared" si="318"/>
        <v>2010</v>
      </c>
      <c r="Q168" s="17" t="str">
        <f t="shared" si="319"/>
        <v>m</v>
      </c>
      <c r="R168" s="131"/>
      <c r="S168" s="131"/>
      <c r="T168" s="131"/>
      <c r="U168" s="131"/>
      <c r="V168" s="17">
        <f t="shared" si="320"/>
        <v>129</v>
      </c>
      <c r="W168" s="17">
        <f t="shared" si="321"/>
        <v>96</v>
      </c>
      <c r="X168" s="17">
        <f t="shared" si="322"/>
        <v>2010</v>
      </c>
      <c r="Y168" s="17" t="str">
        <f t="shared" si="323"/>
        <v>m</v>
      </c>
      <c r="Z168" s="17">
        <f t="shared" si="324"/>
        <v>131</v>
      </c>
      <c r="AA168" s="173">
        <f t="shared" si="325"/>
        <v>0.85799999999999998</v>
      </c>
      <c r="AB168" s="17">
        <f t="shared" si="326"/>
        <v>2008</v>
      </c>
      <c r="AC168" s="17" t="str">
        <f t="shared" si="327"/>
        <v>m</v>
      </c>
      <c r="AD168" s="17">
        <f t="shared" si="328"/>
        <v>130</v>
      </c>
      <c r="AE168" s="170">
        <f t="shared" si="329"/>
        <v>3568</v>
      </c>
      <c r="AF168" s="17">
        <f t="shared" si="330"/>
        <v>2011</v>
      </c>
      <c r="AG168" s="17" t="str">
        <f t="shared" si="331"/>
        <v>m</v>
      </c>
      <c r="AH168" s="131"/>
      <c r="AI168" s="131"/>
      <c r="AJ168" s="131"/>
      <c r="AK168" s="131"/>
      <c r="AL168" s="17">
        <f t="shared" si="332"/>
        <v>123</v>
      </c>
      <c r="AM168" s="17">
        <f t="shared" si="333"/>
        <v>15</v>
      </c>
      <c r="AN168" s="17">
        <f t="shared" si="334"/>
        <v>2009</v>
      </c>
      <c r="AO168" s="17" t="str">
        <f t="shared" si="335"/>
        <v>m</v>
      </c>
      <c r="AP168" s="17">
        <f t="shared" si="336"/>
        <v>120</v>
      </c>
      <c r="AQ168" s="172">
        <f t="shared" si="337"/>
        <v>9.8000000000000007</v>
      </c>
      <c r="AR168" s="17">
        <f t="shared" si="338"/>
        <v>2009</v>
      </c>
      <c r="AS168" s="17" t="str">
        <f t="shared" si="339"/>
        <v>m</v>
      </c>
      <c r="AT168" s="17">
        <f t="shared" si="340"/>
        <v>138</v>
      </c>
      <c r="AU168" s="141">
        <f t="shared" si="341"/>
        <v>11888</v>
      </c>
      <c r="AV168" s="17">
        <f t="shared" si="342"/>
        <v>2010</v>
      </c>
      <c r="AW168" s="17" t="str">
        <f t="shared" si="343"/>
        <v>m</v>
      </c>
      <c r="AX168" s="17">
        <f t="shared" si="344"/>
        <v>165</v>
      </c>
      <c r="AY168" s="170">
        <f t="shared" si="345"/>
        <v>34</v>
      </c>
      <c r="AZ168" s="17">
        <f t="shared" si="346"/>
        <v>2013</v>
      </c>
      <c r="BA168" s="17" t="str">
        <f t="shared" si="347"/>
        <v>m</v>
      </c>
      <c r="BB168" s="17">
        <f t="shared" si="348"/>
        <v>120</v>
      </c>
      <c r="BC168" s="170">
        <f t="shared" si="349"/>
        <v>55</v>
      </c>
      <c r="BD168" s="17">
        <f t="shared" si="350"/>
        <v>2012</v>
      </c>
      <c r="BE168" s="17" t="str">
        <f t="shared" si="351"/>
        <v>m</v>
      </c>
      <c r="BF168" s="131"/>
      <c r="BG168" s="131"/>
      <c r="BH168" s="131"/>
      <c r="BI168" s="131"/>
      <c r="BJ168" s="17">
        <f t="shared" si="352"/>
        <v>156</v>
      </c>
      <c r="BK168" s="172">
        <f t="shared" si="353"/>
        <v>1</v>
      </c>
      <c r="BL168" s="17">
        <f t="shared" si="354"/>
        <v>2013</v>
      </c>
      <c r="BM168" s="17" t="str">
        <f t="shared" si="355"/>
        <v>m</v>
      </c>
      <c r="BN168" s="17">
        <f t="shared" si="356"/>
        <v>126</v>
      </c>
      <c r="BO168" s="172">
        <f t="shared" si="357"/>
        <v>26.24</v>
      </c>
      <c r="BP168" s="17">
        <f t="shared" si="358"/>
        <v>2013</v>
      </c>
      <c r="BQ168" s="17" t="str">
        <f t="shared" si="359"/>
        <v>m</v>
      </c>
      <c r="BR168" s="131"/>
      <c r="BS168" s="131"/>
      <c r="BT168" s="131"/>
      <c r="BU168" s="131"/>
      <c r="BV168" s="138"/>
      <c r="BW168" s="138"/>
      <c r="BX168" s="138"/>
      <c r="BY168" s="138"/>
      <c r="BZ168" s="17">
        <f t="shared" si="360"/>
        <v>159</v>
      </c>
      <c r="CA168" s="170">
        <f t="shared" si="361"/>
        <v>44</v>
      </c>
      <c r="CB168" s="17">
        <f t="shared" si="362"/>
        <v>2013</v>
      </c>
      <c r="CC168" s="17" t="str">
        <f t="shared" si="363"/>
        <v>m</v>
      </c>
      <c r="CD168" s="131"/>
      <c r="CE168" s="131"/>
      <c r="CF168" s="131"/>
      <c r="CG168" s="131"/>
      <c r="CH168" s="17">
        <f t="shared" si="364"/>
        <v>176</v>
      </c>
      <c r="CI168" s="171">
        <f t="shared" si="365"/>
        <v>1.19</v>
      </c>
      <c r="CJ168" s="17">
        <f t="shared" si="366"/>
        <v>2013</v>
      </c>
      <c r="CK168" s="17" t="str">
        <f t="shared" si="367"/>
        <v>m</v>
      </c>
      <c r="CL168" s="17">
        <f t="shared" si="368"/>
        <v>156</v>
      </c>
      <c r="CM168" s="170">
        <f t="shared" si="369"/>
        <v>40</v>
      </c>
      <c r="CN168" s="17">
        <f t="shared" si="370"/>
        <v>2013</v>
      </c>
      <c r="CO168" s="17" t="str">
        <f t="shared" si="371"/>
        <v>m</v>
      </c>
    </row>
    <row r="169" spans="1:93" ht="16">
      <c r="A169" s="45" t="s">
        <v>563</v>
      </c>
      <c r="B169" s="45" t="s">
        <v>562</v>
      </c>
      <c r="C169" s="117" t="s">
        <v>198</v>
      </c>
      <c r="D169" s="82">
        <f t="shared" si="310"/>
        <v>135.73333333333332</v>
      </c>
      <c r="E169" s="83">
        <f t="shared" si="311"/>
        <v>163</v>
      </c>
      <c r="F169" s="131"/>
      <c r="G169" s="131"/>
      <c r="H169" s="131"/>
      <c r="I169" s="131"/>
      <c r="J169" s="17">
        <f t="shared" si="312"/>
        <v>182</v>
      </c>
      <c r="K169" s="17">
        <f t="shared" si="313"/>
        <v>81</v>
      </c>
      <c r="L169" s="17">
        <f t="shared" si="314"/>
        <v>2007</v>
      </c>
      <c r="M169" s="17" t="str">
        <f t="shared" si="315"/>
        <v>m</v>
      </c>
      <c r="N169" s="17">
        <f t="shared" si="316"/>
        <v>130</v>
      </c>
      <c r="O169" s="17">
        <f t="shared" si="317"/>
        <v>10</v>
      </c>
      <c r="P169" s="17">
        <f t="shared" si="318"/>
        <v>2010</v>
      </c>
      <c r="Q169" s="17" t="str">
        <f t="shared" si="319"/>
        <v>m</v>
      </c>
      <c r="R169" s="131"/>
      <c r="S169" s="131"/>
      <c r="T169" s="131"/>
      <c r="U169" s="131"/>
      <c r="V169" s="17">
        <f t="shared" si="320"/>
        <v>157</v>
      </c>
      <c r="W169" s="17">
        <f t="shared" si="321"/>
        <v>100</v>
      </c>
      <c r="X169" s="17">
        <f t="shared" si="322"/>
        <v>2010</v>
      </c>
      <c r="Y169" s="17" t="str">
        <f t="shared" si="323"/>
        <v>m</v>
      </c>
      <c r="Z169" s="17">
        <f t="shared" si="324"/>
        <v>185</v>
      </c>
      <c r="AA169" s="173">
        <f t="shared" si="325"/>
        <v>0.92900000000000005</v>
      </c>
      <c r="AB169" s="17">
        <f t="shared" si="326"/>
        <v>2008</v>
      </c>
      <c r="AC169" s="17" t="str">
        <f t="shared" si="327"/>
        <v>m</v>
      </c>
      <c r="AD169" s="17">
        <f t="shared" si="328"/>
        <v>153</v>
      </c>
      <c r="AE169" s="170">
        <f t="shared" si="329"/>
        <v>5598</v>
      </c>
      <c r="AF169" s="17">
        <f t="shared" si="330"/>
        <v>2011</v>
      </c>
      <c r="AG169" s="17" t="str">
        <f t="shared" si="331"/>
        <v>m</v>
      </c>
      <c r="AH169" s="131"/>
      <c r="AI169" s="131"/>
      <c r="AJ169" s="131"/>
      <c r="AK169" s="131"/>
      <c r="AL169" s="17">
        <f t="shared" si="332"/>
        <v>161</v>
      </c>
      <c r="AM169" s="17">
        <f t="shared" si="333"/>
        <v>5</v>
      </c>
      <c r="AN169" s="17">
        <f t="shared" si="334"/>
        <v>2010</v>
      </c>
      <c r="AO169" s="17" t="str">
        <f t="shared" si="335"/>
        <v>i</v>
      </c>
      <c r="AP169" s="17">
        <f t="shared" si="336"/>
        <v>4</v>
      </c>
      <c r="AQ169" s="172">
        <f t="shared" si="337"/>
        <v>18</v>
      </c>
      <c r="AR169" s="17">
        <f t="shared" si="338"/>
        <v>2009</v>
      </c>
      <c r="AS169" s="17" t="str">
        <f t="shared" si="339"/>
        <v>m</v>
      </c>
      <c r="AT169" s="17">
        <f t="shared" si="340"/>
        <v>166</v>
      </c>
      <c r="AU169" s="141">
        <f t="shared" si="341"/>
        <v>30543</v>
      </c>
      <c r="AV169" s="17">
        <f t="shared" si="342"/>
        <v>2010</v>
      </c>
      <c r="AW169" s="17" t="str">
        <f t="shared" si="343"/>
        <v>m</v>
      </c>
      <c r="AX169" s="17">
        <f t="shared" si="344"/>
        <v>142</v>
      </c>
      <c r="AY169" s="170">
        <f t="shared" si="345"/>
        <v>52</v>
      </c>
      <c r="AZ169" s="17">
        <f t="shared" si="346"/>
        <v>2013</v>
      </c>
      <c r="BA169" s="17" t="str">
        <f t="shared" si="347"/>
        <v>m</v>
      </c>
      <c r="BB169" s="17">
        <f t="shared" si="348"/>
        <v>161</v>
      </c>
      <c r="BC169" s="170">
        <f t="shared" si="349"/>
        <v>60</v>
      </c>
      <c r="BD169" s="17">
        <f t="shared" si="350"/>
        <v>2012</v>
      </c>
      <c r="BE169" s="17" t="str">
        <f t="shared" si="351"/>
        <v>m</v>
      </c>
      <c r="BF169" s="131"/>
      <c r="BG169" s="131"/>
      <c r="BH169" s="131"/>
      <c r="BI169" s="131"/>
      <c r="BJ169" s="17">
        <f t="shared" si="352"/>
        <v>156</v>
      </c>
      <c r="BK169" s="172">
        <f t="shared" si="353"/>
        <v>1</v>
      </c>
      <c r="BL169" s="17">
        <f t="shared" si="354"/>
        <v>2013</v>
      </c>
      <c r="BM169" s="17" t="str">
        <f t="shared" si="355"/>
        <v>m</v>
      </c>
      <c r="BN169" s="17">
        <f t="shared" si="356"/>
        <v>152</v>
      </c>
      <c r="BO169" s="172">
        <f t="shared" si="357"/>
        <v>20.5</v>
      </c>
      <c r="BP169" s="17">
        <f t="shared" si="358"/>
        <v>2013</v>
      </c>
      <c r="BQ169" s="17" t="str">
        <f t="shared" si="359"/>
        <v>m</v>
      </c>
      <c r="BR169" s="131"/>
      <c r="BS169" s="131"/>
      <c r="BT169" s="131"/>
      <c r="BU169" s="131"/>
      <c r="BV169" s="138"/>
      <c r="BW169" s="138"/>
      <c r="BX169" s="138"/>
      <c r="BY169" s="138"/>
      <c r="BZ169" s="17">
        <f t="shared" si="360"/>
        <v>192</v>
      </c>
      <c r="CA169" s="170">
        <f t="shared" si="361"/>
        <v>9</v>
      </c>
      <c r="CB169" s="17">
        <f t="shared" si="362"/>
        <v>2013</v>
      </c>
      <c r="CC169" s="17" t="str">
        <f t="shared" si="363"/>
        <v>m</v>
      </c>
      <c r="CD169" s="131"/>
      <c r="CE169" s="131"/>
      <c r="CF169" s="131"/>
      <c r="CG169" s="131"/>
      <c r="CH169" s="17">
        <f t="shared" si="364"/>
        <v>161</v>
      </c>
      <c r="CI169" s="171">
        <f t="shared" si="365"/>
        <v>0.86</v>
      </c>
      <c r="CJ169" s="17">
        <f t="shared" si="366"/>
        <v>2013</v>
      </c>
      <c r="CK169" s="17" t="str">
        <f t="shared" si="367"/>
        <v>m</v>
      </c>
      <c r="CL169" s="17">
        <f t="shared" si="368"/>
        <v>119</v>
      </c>
      <c r="CM169" s="170">
        <f t="shared" si="369"/>
        <v>33</v>
      </c>
      <c r="CN169" s="17">
        <f t="shared" si="370"/>
        <v>2013</v>
      </c>
      <c r="CO169" s="17" t="str">
        <f t="shared" si="371"/>
        <v>m</v>
      </c>
    </row>
    <row r="170" spans="1:93" ht="16">
      <c r="A170" s="45" t="s">
        <v>513</v>
      </c>
      <c r="B170" s="45" t="s">
        <v>512</v>
      </c>
      <c r="C170" s="117" t="s">
        <v>175</v>
      </c>
      <c r="D170" s="82">
        <f t="shared" si="310"/>
        <v>135.93333333333334</v>
      </c>
      <c r="E170" s="83">
        <f t="shared" si="311"/>
        <v>164</v>
      </c>
      <c r="F170" s="131"/>
      <c r="G170" s="131"/>
      <c r="H170" s="131"/>
      <c r="I170" s="131"/>
      <c r="J170" s="17">
        <f t="shared" si="312"/>
        <v>166</v>
      </c>
      <c r="K170" s="17">
        <f t="shared" si="313"/>
        <v>79</v>
      </c>
      <c r="L170" s="17">
        <f t="shared" si="314"/>
        <v>2007</v>
      </c>
      <c r="M170" s="17" t="str">
        <f t="shared" si="315"/>
        <v>m</v>
      </c>
      <c r="N170" s="17">
        <f t="shared" si="316"/>
        <v>84</v>
      </c>
      <c r="O170" s="17">
        <f t="shared" si="317"/>
        <v>8</v>
      </c>
      <c r="P170" s="17">
        <f t="shared" si="318"/>
        <v>2010</v>
      </c>
      <c r="Q170" s="17" t="str">
        <f t="shared" si="319"/>
        <v>m</v>
      </c>
      <c r="R170" s="131"/>
      <c r="S170" s="131"/>
      <c r="T170" s="131"/>
      <c r="U170" s="131"/>
      <c r="V170" s="17">
        <f t="shared" si="320"/>
        <v>157</v>
      </c>
      <c r="W170" s="17">
        <f t="shared" si="321"/>
        <v>100</v>
      </c>
      <c r="X170" s="17">
        <f t="shared" si="322"/>
        <v>2010</v>
      </c>
      <c r="Y170" s="17" t="str">
        <f t="shared" si="323"/>
        <v>m</v>
      </c>
      <c r="Z170" s="17">
        <f t="shared" si="324"/>
        <v>183</v>
      </c>
      <c r="AA170" s="173">
        <f t="shared" si="325"/>
        <v>0.92700000000000005</v>
      </c>
      <c r="AB170" s="17">
        <f t="shared" si="326"/>
        <v>2008</v>
      </c>
      <c r="AC170" s="17" t="str">
        <f t="shared" si="327"/>
        <v>m</v>
      </c>
      <c r="AD170" s="17">
        <f t="shared" si="328"/>
        <v>146</v>
      </c>
      <c r="AE170" s="170">
        <f t="shared" si="329"/>
        <v>4849</v>
      </c>
      <c r="AF170" s="17">
        <f t="shared" si="330"/>
        <v>2011</v>
      </c>
      <c r="AG170" s="17" t="str">
        <f t="shared" si="331"/>
        <v>m</v>
      </c>
      <c r="AH170" s="131"/>
      <c r="AI170" s="131"/>
      <c r="AJ170" s="131"/>
      <c r="AK170" s="131"/>
      <c r="AL170" s="17">
        <f t="shared" si="332"/>
        <v>145</v>
      </c>
      <c r="AM170" s="17">
        <f t="shared" si="333"/>
        <v>9</v>
      </c>
      <c r="AN170" s="17">
        <f t="shared" si="334"/>
        <v>2010</v>
      </c>
      <c r="AO170" s="17" t="str">
        <f t="shared" si="335"/>
        <v>i</v>
      </c>
      <c r="AP170" s="17">
        <f t="shared" si="336"/>
        <v>127</v>
      </c>
      <c r="AQ170" s="172">
        <f t="shared" si="337"/>
        <v>9.5</v>
      </c>
      <c r="AR170" s="17">
        <f t="shared" si="338"/>
        <v>2009</v>
      </c>
      <c r="AS170" s="17" t="str">
        <f t="shared" si="339"/>
        <v>m</v>
      </c>
      <c r="AT170" s="17">
        <f t="shared" si="340"/>
        <v>157</v>
      </c>
      <c r="AU170" s="141">
        <f t="shared" si="341"/>
        <v>21438</v>
      </c>
      <c r="AV170" s="17">
        <f t="shared" si="342"/>
        <v>2010</v>
      </c>
      <c r="AW170" s="17" t="str">
        <f t="shared" si="343"/>
        <v>m</v>
      </c>
      <c r="AX170" s="17">
        <f t="shared" si="344"/>
        <v>168</v>
      </c>
      <c r="AY170" s="170">
        <f t="shared" si="345"/>
        <v>31</v>
      </c>
      <c r="AZ170" s="17">
        <f t="shared" si="346"/>
        <v>2013</v>
      </c>
      <c r="BA170" s="17" t="str">
        <f t="shared" si="347"/>
        <v>m</v>
      </c>
      <c r="BB170" s="17">
        <f t="shared" si="348"/>
        <v>148</v>
      </c>
      <c r="BC170" s="170">
        <f t="shared" si="349"/>
        <v>58</v>
      </c>
      <c r="BD170" s="17">
        <f t="shared" si="350"/>
        <v>2012</v>
      </c>
      <c r="BE170" s="17" t="str">
        <f t="shared" si="351"/>
        <v>m</v>
      </c>
      <c r="BF170" s="131"/>
      <c r="BG170" s="131"/>
      <c r="BH170" s="131"/>
      <c r="BI170" s="131"/>
      <c r="BJ170" s="17">
        <f t="shared" si="352"/>
        <v>156</v>
      </c>
      <c r="BK170" s="172">
        <f t="shared" si="353"/>
        <v>1</v>
      </c>
      <c r="BL170" s="17">
        <f t="shared" si="354"/>
        <v>2013</v>
      </c>
      <c r="BM170" s="17" t="str">
        <f t="shared" si="355"/>
        <v>m</v>
      </c>
      <c r="BN170" s="17">
        <f t="shared" si="356"/>
        <v>168</v>
      </c>
      <c r="BO170" s="172">
        <f t="shared" si="357"/>
        <v>16.75</v>
      </c>
      <c r="BP170" s="17">
        <f t="shared" si="358"/>
        <v>2013</v>
      </c>
      <c r="BQ170" s="17" t="str">
        <f t="shared" si="359"/>
        <v>m</v>
      </c>
      <c r="BR170" s="131"/>
      <c r="BS170" s="131"/>
      <c r="BT170" s="131"/>
      <c r="BU170" s="131"/>
      <c r="BV170" s="138"/>
      <c r="BW170" s="138"/>
      <c r="BX170" s="138"/>
      <c r="BY170" s="138"/>
      <c r="BZ170" s="17">
        <f t="shared" si="360"/>
        <v>170</v>
      </c>
      <c r="CA170" s="170">
        <f t="shared" si="361"/>
        <v>33</v>
      </c>
      <c r="CB170" s="17">
        <f t="shared" si="362"/>
        <v>2013</v>
      </c>
      <c r="CC170" s="17" t="str">
        <f t="shared" si="363"/>
        <v>m</v>
      </c>
      <c r="CD170" s="131"/>
      <c r="CE170" s="131"/>
      <c r="CF170" s="131"/>
      <c r="CG170" s="131"/>
      <c r="CH170" s="17">
        <f t="shared" si="364"/>
        <v>166</v>
      </c>
      <c r="CI170" s="171">
        <f t="shared" si="365"/>
        <v>0.93</v>
      </c>
      <c r="CJ170" s="17">
        <f t="shared" si="366"/>
        <v>2013</v>
      </c>
      <c r="CK170" s="17" t="str">
        <f t="shared" si="367"/>
        <v>m</v>
      </c>
      <c r="CL170" s="17">
        <f t="shared" si="368"/>
        <v>81</v>
      </c>
      <c r="CM170" s="170">
        <f t="shared" si="369"/>
        <v>29</v>
      </c>
      <c r="CN170" s="17">
        <f t="shared" si="370"/>
        <v>2013</v>
      </c>
      <c r="CO170" s="17" t="str">
        <f t="shared" si="371"/>
        <v>m</v>
      </c>
    </row>
    <row r="171" spans="1:93" ht="16">
      <c r="A171" s="45" t="s">
        <v>599</v>
      </c>
      <c r="B171" s="45" t="s">
        <v>598</v>
      </c>
      <c r="C171" s="117" t="s">
        <v>162</v>
      </c>
      <c r="D171" s="82">
        <f t="shared" si="310"/>
        <v>138.19999999999999</v>
      </c>
      <c r="E171" s="83">
        <f t="shared" si="311"/>
        <v>165</v>
      </c>
      <c r="F171" s="131"/>
      <c r="G171" s="131"/>
      <c r="H171" s="131"/>
      <c r="I171" s="131"/>
      <c r="J171" s="17">
        <f t="shared" si="312"/>
        <v>154</v>
      </c>
      <c r="K171" s="17">
        <f t="shared" si="313"/>
        <v>77</v>
      </c>
      <c r="L171" s="17">
        <f t="shared" si="314"/>
        <v>2007</v>
      </c>
      <c r="M171" s="17" t="str">
        <f t="shared" si="315"/>
        <v>i</v>
      </c>
      <c r="N171" s="17">
        <f t="shared" si="316"/>
        <v>160</v>
      </c>
      <c r="O171" s="17">
        <f t="shared" si="317"/>
        <v>11</v>
      </c>
      <c r="P171" s="17">
        <f t="shared" si="318"/>
        <v>2010</v>
      </c>
      <c r="Q171" s="17" t="str">
        <f t="shared" si="319"/>
        <v>i</v>
      </c>
      <c r="R171" s="131"/>
      <c r="S171" s="131"/>
      <c r="T171" s="131"/>
      <c r="U171" s="131"/>
      <c r="V171" s="17">
        <f t="shared" si="320"/>
        <v>157</v>
      </c>
      <c r="W171" s="17">
        <f t="shared" si="321"/>
        <v>100</v>
      </c>
      <c r="X171" s="17">
        <f t="shared" si="322"/>
        <v>2010</v>
      </c>
      <c r="Y171" s="17" t="str">
        <f t="shared" si="323"/>
        <v>i</v>
      </c>
      <c r="Z171" s="17">
        <f t="shared" si="324"/>
        <v>148</v>
      </c>
      <c r="AA171" s="173">
        <f t="shared" si="325"/>
        <v>0.876</v>
      </c>
      <c r="AB171" s="17">
        <f t="shared" si="326"/>
        <v>2008</v>
      </c>
      <c r="AC171" s="17" t="str">
        <f t="shared" si="327"/>
        <v>i</v>
      </c>
      <c r="AD171" s="17">
        <f t="shared" si="328"/>
        <v>180</v>
      </c>
      <c r="AE171" s="170">
        <f t="shared" si="329"/>
        <v>9077</v>
      </c>
      <c r="AF171" s="17">
        <f t="shared" si="330"/>
        <v>2011</v>
      </c>
      <c r="AG171" s="17" t="str">
        <f t="shared" si="331"/>
        <v>i</v>
      </c>
      <c r="AH171" s="131"/>
      <c r="AI171" s="131"/>
      <c r="AJ171" s="131"/>
      <c r="AK171" s="131"/>
      <c r="AL171" s="17">
        <f t="shared" si="332"/>
        <v>166</v>
      </c>
      <c r="AM171" s="17">
        <f t="shared" si="333"/>
        <v>4</v>
      </c>
      <c r="AN171" s="17">
        <f t="shared" si="334"/>
        <v>2010</v>
      </c>
      <c r="AO171" s="17" t="str">
        <f t="shared" si="335"/>
        <v>i</v>
      </c>
      <c r="AP171" s="17">
        <f t="shared" si="336"/>
        <v>145</v>
      </c>
      <c r="AQ171" s="172">
        <f t="shared" si="337"/>
        <v>8.1</v>
      </c>
      <c r="AR171" s="17">
        <f t="shared" si="338"/>
        <v>2008</v>
      </c>
      <c r="AS171" s="17" t="str">
        <f t="shared" si="339"/>
        <v>i</v>
      </c>
      <c r="AT171" s="17">
        <f t="shared" si="340"/>
        <v>172</v>
      </c>
      <c r="AU171" s="141">
        <f t="shared" si="341"/>
        <v>36000</v>
      </c>
      <c r="AV171" s="17">
        <f t="shared" si="342"/>
        <v>2010</v>
      </c>
      <c r="AW171" s="17" t="str">
        <f t="shared" si="343"/>
        <v>m</v>
      </c>
      <c r="AX171" s="17">
        <f t="shared" si="344"/>
        <v>153</v>
      </c>
      <c r="AY171" s="170">
        <f t="shared" si="345"/>
        <v>42</v>
      </c>
      <c r="AZ171" s="17">
        <f t="shared" si="346"/>
        <v>2013</v>
      </c>
      <c r="BA171" s="17" t="str">
        <f t="shared" si="347"/>
        <v>i</v>
      </c>
      <c r="BB171" s="17">
        <f t="shared" si="348"/>
        <v>161</v>
      </c>
      <c r="BC171" s="170">
        <f t="shared" si="349"/>
        <v>60</v>
      </c>
      <c r="BD171" s="17">
        <f t="shared" si="350"/>
        <v>2012</v>
      </c>
      <c r="BE171" s="17" t="str">
        <f t="shared" si="351"/>
        <v>i</v>
      </c>
      <c r="BF171" s="131"/>
      <c r="BG171" s="131"/>
      <c r="BH171" s="131"/>
      <c r="BI171" s="131"/>
      <c r="BJ171" s="17">
        <f t="shared" si="352"/>
        <v>137</v>
      </c>
      <c r="BK171" s="172">
        <f t="shared" si="353"/>
        <v>1.5</v>
      </c>
      <c r="BL171" s="17">
        <f t="shared" si="354"/>
        <v>2013</v>
      </c>
      <c r="BM171" s="17" t="str">
        <f t="shared" si="355"/>
        <v>i</v>
      </c>
      <c r="BN171" s="17">
        <f t="shared" si="356"/>
        <v>169</v>
      </c>
      <c r="BO171" s="172">
        <f t="shared" si="357"/>
        <v>16.68</v>
      </c>
      <c r="BP171" s="17">
        <f t="shared" si="358"/>
        <v>2013</v>
      </c>
      <c r="BQ171" s="17" t="str">
        <f t="shared" si="359"/>
        <v>i</v>
      </c>
      <c r="BR171" s="131"/>
      <c r="BS171" s="131"/>
      <c r="BT171" s="131"/>
      <c r="BU171" s="131"/>
      <c r="BV171" s="138"/>
      <c r="BW171" s="138"/>
      <c r="BX171" s="138"/>
      <c r="BY171" s="138"/>
      <c r="BZ171" s="17">
        <f t="shared" si="360"/>
        <v>4</v>
      </c>
      <c r="CA171" s="170">
        <f t="shared" si="361"/>
        <v>216</v>
      </c>
      <c r="CB171" s="17">
        <f t="shared" si="362"/>
        <v>2013</v>
      </c>
      <c r="CC171" s="17" t="str">
        <f t="shared" si="363"/>
        <v>m</v>
      </c>
      <c r="CD171" s="131"/>
      <c r="CE171" s="131"/>
      <c r="CF171" s="131"/>
      <c r="CG171" s="131"/>
      <c r="CH171" s="17">
        <f t="shared" si="364"/>
        <v>166</v>
      </c>
      <c r="CI171" s="171">
        <f t="shared" si="365"/>
        <v>0.93</v>
      </c>
      <c r="CJ171" s="17">
        <f t="shared" si="366"/>
        <v>2013</v>
      </c>
      <c r="CK171" s="17" t="str">
        <f t="shared" si="367"/>
        <v>i</v>
      </c>
      <c r="CL171" s="17">
        <f t="shared" si="368"/>
        <v>149</v>
      </c>
      <c r="CM171" s="170">
        <f t="shared" si="369"/>
        <v>39</v>
      </c>
      <c r="CN171" s="17">
        <f t="shared" si="370"/>
        <v>2013</v>
      </c>
      <c r="CO171" s="17" t="str">
        <f t="shared" si="371"/>
        <v>i</v>
      </c>
    </row>
    <row r="172" spans="1:93" ht="16">
      <c r="A172" s="45" t="s">
        <v>515</v>
      </c>
      <c r="B172" s="45" t="s">
        <v>514</v>
      </c>
      <c r="C172" s="117" t="s">
        <v>164</v>
      </c>
      <c r="D172" s="82">
        <f t="shared" si="310"/>
        <v>138.80000000000001</v>
      </c>
      <c r="E172" s="83">
        <f t="shared" si="311"/>
        <v>166</v>
      </c>
      <c r="F172" s="131"/>
      <c r="G172" s="131"/>
      <c r="H172" s="131"/>
      <c r="I172" s="131"/>
      <c r="J172" s="17">
        <f t="shared" si="312"/>
        <v>154</v>
      </c>
      <c r="K172" s="17">
        <f t="shared" si="313"/>
        <v>77</v>
      </c>
      <c r="L172" s="17">
        <f t="shared" si="314"/>
        <v>2007</v>
      </c>
      <c r="M172" s="17" t="str">
        <f t="shared" si="315"/>
        <v>i</v>
      </c>
      <c r="N172" s="17">
        <f t="shared" si="316"/>
        <v>130</v>
      </c>
      <c r="O172" s="17">
        <f t="shared" si="317"/>
        <v>10</v>
      </c>
      <c r="P172" s="17">
        <f t="shared" si="318"/>
        <v>2010</v>
      </c>
      <c r="Q172" s="17" t="str">
        <f t="shared" si="319"/>
        <v>i</v>
      </c>
      <c r="R172" s="131"/>
      <c r="S172" s="131"/>
      <c r="T172" s="131"/>
      <c r="U172" s="131"/>
      <c r="V172" s="17">
        <f t="shared" si="320"/>
        <v>157</v>
      </c>
      <c r="W172" s="17">
        <f t="shared" si="321"/>
        <v>100</v>
      </c>
      <c r="X172" s="17">
        <f t="shared" si="322"/>
        <v>2010</v>
      </c>
      <c r="Y172" s="17" t="str">
        <f t="shared" si="323"/>
        <v>i</v>
      </c>
      <c r="Z172" s="17">
        <f t="shared" si="324"/>
        <v>143</v>
      </c>
      <c r="AA172" s="173">
        <f t="shared" si="325"/>
        <v>0.873</v>
      </c>
      <c r="AB172" s="17">
        <f t="shared" si="326"/>
        <v>2008</v>
      </c>
      <c r="AC172" s="17" t="str">
        <f t="shared" si="327"/>
        <v>i</v>
      </c>
      <c r="AD172" s="17">
        <f t="shared" si="328"/>
        <v>167</v>
      </c>
      <c r="AE172" s="170">
        <f t="shared" si="329"/>
        <v>6941</v>
      </c>
      <c r="AF172" s="17">
        <f t="shared" si="330"/>
        <v>2011</v>
      </c>
      <c r="AG172" s="17" t="str">
        <f t="shared" si="331"/>
        <v>i</v>
      </c>
      <c r="AH172" s="131"/>
      <c r="AI172" s="131"/>
      <c r="AJ172" s="131"/>
      <c r="AK172" s="131"/>
      <c r="AL172" s="17">
        <f t="shared" si="332"/>
        <v>156</v>
      </c>
      <c r="AM172" s="17">
        <f t="shared" si="333"/>
        <v>7</v>
      </c>
      <c r="AN172" s="17">
        <f t="shared" si="334"/>
        <v>2010</v>
      </c>
      <c r="AO172" s="17" t="str">
        <f t="shared" si="335"/>
        <v>i</v>
      </c>
      <c r="AP172" s="17">
        <f t="shared" si="336"/>
        <v>139</v>
      </c>
      <c r="AQ172" s="172">
        <f t="shared" si="337"/>
        <v>8.5</v>
      </c>
      <c r="AR172" s="17">
        <f t="shared" si="338"/>
        <v>2008</v>
      </c>
      <c r="AS172" s="17" t="str">
        <f t="shared" si="339"/>
        <v>i</v>
      </c>
      <c r="AT172" s="17">
        <f t="shared" si="340"/>
        <v>162</v>
      </c>
      <c r="AU172" s="141">
        <f t="shared" si="341"/>
        <v>26461</v>
      </c>
      <c r="AV172" s="17">
        <f t="shared" si="342"/>
        <v>2010</v>
      </c>
      <c r="AW172" s="17" t="str">
        <f t="shared" si="343"/>
        <v>m</v>
      </c>
      <c r="AX172" s="17">
        <f t="shared" si="344"/>
        <v>158</v>
      </c>
      <c r="AY172" s="170">
        <f t="shared" si="345"/>
        <v>40</v>
      </c>
      <c r="AZ172" s="17">
        <f t="shared" si="346"/>
        <v>2013</v>
      </c>
      <c r="BA172" s="17" t="str">
        <f t="shared" si="347"/>
        <v>m</v>
      </c>
      <c r="BB172" s="17">
        <f t="shared" si="348"/>
        <v>148</v>
      </c>
      <c r="BC172" s="170">
        <f t="shared" si="349"/>
        <v>58</v>
      </c>
      <c r="BD172" s="17">
        <f t="shared" si="350"/>
        <v>2012</v>
      </c>
      <c r="BE172" s="17" t="str">
        <f t="shared" si="351"/>
        <v>i</v>
      </c>
      <c r="BF172" s="131"/>
      <c r="BG172" s="131"/>
      <c r="BH172" s="131"/>
      <c r="BI172" s="131"/>
      <c r="BJ172" s="17">
        <f t="shared" si="352"/>
        <v>137</v>
      </c>
      <c r="BK172" s="172">
        <f t="shared" si="353"/>
        <v>1.5</v>
      </c>
      <c r="BL172" s="17">
        <f t="shared" si="354"/>
        <v>2013</v>
      </c>
      <c r="BM172" s="17" t="str">
        <f t="shared" si="355"/>
        <v>m</v>
      </c>
      <c r="BN172" s="17">
        <f t="shared" si="356"/>
        <v>154</v>
      </c>
      <c r="BO172" s="172">
        <f t="shared" si="357"/>
        <v>20.18</v>
      </c>
      <c r="BP172" s="17">
        <f t="shared" si="358"/>
        <v>2013</v>
      </c>
      <c r="BQ172" s="17" t="str">
        <f t="shared" si="359"/>
        <v>i</v>
      </c>
      <c r="BR172" s="131"/>
      <c r="BS172" s="131"/>
      <c r="BT172" s="131"/>
      <c r="BU172" s="131"/>
      <c r="BV172" s="138"/>
      <c r="BW172" s="138"/>
      <c r="BX172" s="138"/>
      <c r="BY172" s="138"/>
      <c r="BZ172" s="17">
        <f t="shared" si="360"/>
        <v>132</v>
      </c>
      <c r="CA172" s="170">
        <f t="shared" si="361"/>
        <v>71</v>
      </c>
      <c r="CB172" s="17">
        <f t="shared" si="362"/>
        <v>2013</v>
      </c>
      <c r="CC172" s="17" t="str">
        <f t="shared" si="363"/>
        <v>m</v>
      </c>
      <c r="CD172" s="131"/>
      <c r="CE172" s="131"/>
      <c r="CF172" s="131"/>
      <c r="CG172" s="131"/>
      <c r="CH172" s="17">
        <f t="shared" si="364"/>
        <v>146</v>
      </c>
      <c r="CI172" s="171">
        <f t="shared" si="365"/>
        <v>0.67</v>
      </c>
      <c r="CJ172" s="17">
        <f t="shared" si="366"/>
        <v>2013</v>
      </c>
      <c r="CK172" s="17" t="str">
        <f t="shared" si="367"/>
        <v>m</v>
      </c>
      <c r="CL172" s="17">
        <f t="shared" si="368"/>
        <v>142</v>
      </c>
      <c r="CM172" s="170">
        <f t="shared" si="369"/>
        <v>37</v>
      </c>
      <c r="CN172" s="17">
        <f t="shared" si="370"/>
        <v>2013</v>
      </c>
      <c r="CO172" s="17" t="str">
        <f t="shared" si="371"/>
        <v>i</v>
      </c>
    </row>
    <row r="173" spans="1:93" ht="16">
      <c r="A173" s="45" t="s">
        <v>321</v>
      </c>
      <c r="B173" s="45" t="s">
        <v>320</v>
      </c>
      <c r="C173" s="117" t="s">
        <v>161</v>
      </c>
      <c r="D173" s="82">
        <f t="shared" si="310"/>
        <v>139.66666666666666</v>
      </c>
      <c r="E173" s="83">
        <f t="shared" si="311"/>
        <v>167</v>
      </c>
      <c r="F173" s="131"/>
      <c r="G173" s="131"/>
      <c r="H173" s="131"/>
      <c r="I173" s="131"/>
      <c r="J173" s="17">
        <f t="shared" si="312"/>
        <v>154</v>
      </c>
      <c r="K173" s="17">
        <f t="shared" si="313"/>
        <v>77</v>
      </c>
      <c r="L173" s="17">
        <f t="shared" si="314"/>
        <v>2007</v>
      </c>
      <c r="M173" s="17" t="str">
        <f t="shared" si="315"/>
        <v>m</v>
      </c>
      <c r="N173" s="17">
        <f t="shared" si="316"/>
        <v>178</v>
      </c>
      <c r="O173" s="17">
        <f t="shared" si="317"/>
        <v>12</v>
      </c>
      <c r="P173" s="17">
        <f t="shared" si="318"/>
        <v>2010</v>
      </c>
      <c r="Q173" s="17" t="str">
        <f t="shared" si="319"/>
        <v>m</v>
      </c>
      <c r="R173" s="131"/>
      <c r="S173" s="131"/>
      <c r="T173" s="131"/>
      <c r="U173" s="131"/>
      <c r="V173" s="17">
        <f t="shared" si="320"/>
        <v>152</v>
      </c>
      <c r="W173" s="17">
        <f t="shared" si="321"/>
        <v>99</v>
      </c>
      <c r="X173" s="17">
        <f t="shared" si="322"/>
        <v>2010</v>
      </c>
      <c r="Y173" s="17" t="str">
        <f t="shared" si="323"/>
        <v>m</v>
      </c>
      <c r="Z173" s="17">
        <f t="shared" si="324"/>
        <v>171</v>
      </c>
      <c r="AA173" s="173">
        <f t="shared" si="325"/>
        <v>0.90800000000000003</v>
      </c>
      <c r="AB173" s="17">
        <f t="shared" si="326"/>
        <v>2008</v>
      </c>
      <c r="AC173" s="17" t="str">
        <f t="shared" si="327"/>
        <v>m</v>
      </c>
      <c r="AD173" s="17">
        <f t="shared" si="328"/>
        <v>160</v>
      </c>
      <c r="AE173" s="170">
        <f t="shared" si="329"/>
        <v>6289</v>
      </c>
      <c r="AF173" s="17">
        <f t="shared" si="330"/>
        <v>2011</v>
      </c>
      <c r="AG173" s="17" t="str">
        <f t="shared" si="331"/>
        <v>m</v>
      </c>
      <c r="AH173" s="131"/>
      <c r="AI173" s="131"/>
      <c r="AJ173" s="131"/>
      <c r="AK173" s="131"/>
      <c r="AL173" s="17">
        <f t="shared" si="332"/>
        <v>143</v>
      </c>
      <c r="AM173" s="17">
        <f t="shared" si="333"/>
        <v>10</v>
      </c>
      <c r="AN173" s="17">
        <f t="shared" si="334"/>
        <v>2010</v>
      </c>
      <c r="AO173" s="17" t="str">
        <f t="shared" si="335"/>
        <v>i</v>
      </c>
      <c r="AP173" s="17">
        <f t="shared" si="336"/>
        <v>153</v>
      </c>
      <c r="AQ173" s="172">
        <f t="shared" si="337"/>
        <v>7.7</v>
      </c>
      <c r="AR173" s="17">
        <f t="shared" si="338"/>
        <v>2009</v>
      </c>
      <c r="AS173" s="17" t="str">
        <f t="shared" si="339"/>
        <v>m</v>
      </c>
      <c r="AT173" s="17">
        <f t="shared" si="340"/>
        <v>153</v>
      </c>
      <c r="AU173" s="141">
        <f t="shared" si="341"/>
        <v>18839</v>
      </c>
      <c r="AV173" s="17">
        <f t="shared" si="342"/>
        <v>2010</v>
      </c>
      <c r="AW173" s="17" t="str">
        <f t="shared" si="343"/>
        <v>m</v>
      </c>
      <c r="AX173" s="17">
        <f t="shared" si="344"/>
        <v>118</v>
      </c>
      <c r="AY173" s="170">
        <f t="shared" si="345"/>
        <v>75</v>
      </c>
      <c r="AZ173" s="17">
        <f t="shared" si="346"/>
        <v>2013</v>
      </c>
      <c r="BA173" s="17" t="str">
        <f t="shared" si="347"/>
        <v>m</v>
      </c>
      <c r="BB173" s="17">
        <f t="shared" si="348"/>
        <v>181</v>
      </c>
      <c r="BC173" s="170">
        <f t="shared" si="349"/>
        <v>65</v>
      </c>
      <c r="BD173" s="17">
        <f t="shared" si="350"/>
        <v>2012</v>
      </c>
      <c r="BE173" s="17" t="str">
        <f t="shared" si="351"/>
        <v>m</v>
      </c>
      <c r="BF173" s="131"/>
      <c r="BG173" s="131"/>
      <c r="BH173" s="131"/>
      <c r="BI173" s="131"/>
      <c r="BJ173" s="17">
        <f t="shared" si="352"/>
        <v>156</v>
      </c>
      <c r="BK173" s="172">
        <f t="shared" si="353"/>
        <v>1</v>
      </c>
      <c r="BL173" s="17">
        <f t="shared" si="354"/>
        <v>2013</v>
      </c>
      <c r="BM173" s="17" t="str">
        <f t="shared" si="355"/>
        <v>m</v>
      </c>
      <c r="BN173" s="17">
        <f t="shared" si="356"/>
        <v>183</v>
      </c>
      <c r="BO173" s="172">
        <f t="shared" si="357"/>
        <v>10.17</v>
      </c>
      <c r="BP173" s="17">
        <f t="shared" si="358"/>
        <v>2013</v>
      </c>
      <c r="BQ173" s="17" t="str">
        <f t="shared" si="359"/>
        <v>m</v>
      </c>
      <c r="BR173" s="131"/>
      <c r="BS173" s="131"/>
      <c r="BT173" s="131"/>
      <c r="BU173" s="131"/>
      <c r="BV173" s="138"/>
      <c r="BW173" s="138"/>
      <c r="BX173" s="138"/>
      <c r="BY173" s="138"/>
      <c r="BZ173" s="17">
        <f t="shared" si="360"/>
        <v>173</v>
      </c>
      <c r="CA173" s="170">
        <f t="shared" si="361"/>
        <v>29</v>
      </c>
      <c r="CB173" s="17">
        <f t="shared" si="362"/>
        <v>2013</v>
      </c>
      <c r="CC173" s="17" t="str">
        <f t="shared" si="363"/>
        <v>m</v>
      </c>
      <c r="CD173" s="131"/>
      <c r="CE173" s="131"/>
      <c r="CF173" s="131"/>
      <c r="CG173" s="131"/>
      <c r="CH173" s="17">
        <f t="shared" si="364"/>
        <v>161</v>
      </c>
      <c r="CI173" s="171">
        <f t="shared" si="365"/>
        <v>0.86</v>
      </c>
      <c r="CJ173" s="17">
        <f t="shared" si="366"/>
        <v>2013</v>
      </c>
      <c r="CK173" s="17" t="str">
        <f t="shared" si="367"/>
        <v>m</v>
      </c>
      <c r="CL173" s="17">
        <f t="shared" si="368"/>
        <v>30</v>
      </c>
      <c r="CM173" s="170">
        <f t="shared" si="369"/>
        <v>23</v>
      </c>
      <c r="CN173" s="17">
        <f t="shared" si="370"/>
        <v>2013</v>
      </c>
      <c r="CO173" s="17" t="str">
        <f t="shared" si="371"/>
        <v>m</v>
      </c>
    </row>
    <row r="174" spans="1:93" ht="16">
      <c r="A174" s="45" t="s">
        <v>551</v>
      </c>
      <c r="B174" s="45" t="s">
        <v>550</v>
      </c>
      <c r="C174" s="117" t="s">
        <v>197</v>
      </c>
      <c r="D174" s="82">
        <f t="shared" si="310"/>
        <v>139.86666666666667</v>
      </c>
      <c r="E174" s="83">
        <f t="shared" si="311"/>
        <v>168</v>
      </c>
      <c r="F174" s="131"/>
      <c r="G174" s="131"/>
      <c r="H174" s="131"/>
      <c r="I174" s="131"/>
      <c r="J174" s="17">
        <f t="shared" si="312"/>
        <v>182</v>
      </c>
      <c r="K174" s="17">
        <f t="shared" si="313"/>
        <v>81</v>
      </c>
      <c r="L174" s="17">
        <f t="shared" si="314"/>
        <v>2007</v>
      </c>
      <c r="M174" s="17" t="str">
        <f t="shared" si="315"/>
        <v>m</v>
      </c>
      <c r="N174" s="17">
        <f t="shared" si="316"/>
        <v>130</v>
      </c>
      <c r="O174" s="17">
        <f t="shared" si="317"/>
        <v>10</v>
      </c>
      <c r="P174" s="17">
        <f t="shared" si="318"/>
        <v>2010</v>
      </c>
      <c r="Q174" s="17" t="str">
        <f t="shared" si="319"/>
        <v>m</v>
      </c>
      <c r="R174" s="131"/>
      <c r="S174" s="131"/>
      <c r="T174" s="131"/>
      <c r="U174" s="131"/>
      <c r="V174" s="17">
        <f t="shared" si="320"/>
        <v>157</v>
      </c>
      <c r="W174" s="17">
        <f t="shared" si="321"/>
        <v>100</v>
      </c>
      <c r="X174" s="17">
        <f t="shared" si="322"/>
        <v>2010</v>
      </c>
      <c r="Y174" s="17" t="str">
        <f t="shared" si="323"/>
        <v>m</v>
      </c>
      <c r="Z174" s="17">
        <f t="shared" si="324"/>
        <v>191</v>
      </c>
      <c r="AA174" s="173">
        <f t="shared" si="325"/>
        <v>0.94399999999999995</v>
      </c>
      <c r="AB174" s="17">
        <f t="shared" si="326"/>
        <v>2008</v>
      </c>
      <c r="AC174" s="17" t="str">
        <f t="shared" si="327"/>
        <v>m</v>
      </c>
      <c r="AD174" s="17">
        <f t="shared" si="328"/>
        <v>176</v>
      </c>
      <c r="AE174" s="170">
        <f t="shared" si="329"/>
        <v>8404</v>
      </c>
      <c r="AF174" s="17">
        <f t="shared" si="330"/>
        <v>2011</v>
      </c>
      <c r="AG174" s="17" t="str">
        <f t="shared" si="331"/>
        <v>m</v>
      </c>
      <c r="AH174" s="131"/>
      <c r="AI174" s="131"/>
      <c r="AJ174" s="131"/>
      <c r="AK174" s="131"/>
      <c r="AL174" s="17">
        <f t="shared" si="332"/>
        <v>178</v>
      </c>
      <c r="AM174" s="17">
        <f t="shared" si="333"/>
        <v>2</v>
      </c>
      <c r="AN174" s="17">
        <f t="shared" si="334"/>
        <v>2010</v>
      </c>
      <c r="AO174" s="17" t="str">
        <f t="shared" si="335"/>
        <v>i</v>
      </c>
      <c r="AP174" s="17">
        <f t="shared" si="336"/>
        <v>195</v>
      </c>
      <c r="AQ174" s="172">
        <f t="shared" si="337"/>
        <v>3.2</v>
      </c>
      <c r="AR174" s="17">
        <f t="shared" si="338"/>
        <v>2008</v>
      </c>
      <c r="AS174" s="17" t="str">
        <f t="shared" si="339"/>
        <v>m</v>
      </c>
      <c r="AT174" s="17">
        <f t="shared" si="340"/>
        <v>180</v>
      </c>
      <c r="AU174" s="141">
        <f t="shared" si="341"/>
        <v>43783</v>
      </c>
      <c r="AV174" s="17">
        <f t="shared" si="342"/>
        <v>2010</v>
      </c>
      <c r="AW174" s="17" t="str">
        <f t="shared" si="343"/>
        <v>m</v>
      </c>
      <c r="AX174" s="17">
        <f t="shared" si="344"/>
        <v>200</v>
      </c>
      <c r="AY174" s="170">
        <f t="shared" si="345"/>
        <v>1</v>
      </c>
      <c r="AZ174" s="17">
        <f t="shared" si="346"/>
        <v>2013</v>
      </c>
      <c r="BA174" s="17" t="str">
        <f t="shared" si="347"/>
        <v>m</v>
      </c>
      <c r="BB174" s="17">
        <f t="shared" si="348"/>
        <v>128</v>
      </c>
      <c r="BC174" s="170">
        <f t="shared" si="349"/>
        <v>56</v>
      </c>
      <c r="BD174" s="17">
        <f t="shared" si="350"/>
        <v>2012</v>
      </c>
      <c r="BE174" s="17" t="str">
        <f t="shared" si="351"/>
        <v>m</v>
      </c>
      <c r="BF174" s="131"/>
      <c r="BG174" s="131"/>
      <c r="BH174" s="131"/>
      <c r="BI174" s="131"/>
      <c r="BJ174" s="17">
        <f t="shared" si="352"/>
        <v>69</v>
      </c>
      <c r="BK174" s="172">
        <f t="shared" si="353"/>
        <v>4</v>
      </c>
      <c r="BL174" s="17">
        <f t="shared" si="354"/>
        <v>2013</v>
      </c>
      <c r="BM174" s="17" t="str">
        <f t="shared" si="355"/>
        <v>m</v>
      </c>
      <c r="BN174" s="17">
        <f t="shared" si="356"/>
        <v>31</v>
      </c>
      <c r="BO174" s="172">
        <f t="shared" si="357"/>
        <v>43.43</v>
      </c>
      <c r="BP174" s="17">
        <f t="shared" si="358"/>
        <v>2013</v>
      </c>
      <c r="BQ174" s="17" t="str">
        <f t="shared" si="359"/>
        <v>m</v>
      </c>
      <c r="BR174" s="131"/>
      <c r="BS174" s="131"/>
      <c r="BT174" s="131"/>
      <c r="BU174" s="131"/>
      <c r="BV174" s="138"/>
      <c r="BW174" s="138"/>
      <c r="BX174" s="138"/>
      <c r="BY174" s="138"/>
      <c r="BZ174" s="17">
        <f t="shared" si="360"/>
        <v>171</v>
      </c>
      <c r="CA174" s="170">
        <f t="shared" si="361"/>
        <v>32</v>
      </c>
      <c r="CB174" s="17">
        <f t="shared" si="362"/>
        <v>2013</v>
      </c>
      <c r="CC174" s="17" t="str">
        <f t="shared" si="363"/>
        <v>m</v>
      </c>
      <c r="CD174" s="131"/>
      <c r="CE174" s="131"/>
      <c r="CF174" s="131"/>
      <c r="CG174" s="131"/>
      <c r="CH174" s="17">
        <f t="shared" si="364"/>
        <v>188</v>
      </c>
      <c r="CI174" s="171">
        <f t="shared" si="365"/>
        <v>1.58</v>
      </c>
      <c r="CJ174" s="17">
        <f t="shared" si="366"/>
        <v>2013</v>
      </c>
      <c r="CK174" s="17" t="str">
        <f t="shared" si="367"/>
        <v>m</v>
      </c>
      <c r="CL174" s="17">
        <f t="shared" si="368"/>
        <v>113</v>
      </c>
      <c r="CM174" s="170">
        <f t="shared" si="369"/>
        <v>32</v>
      </c>
      <c r="CN174" s="17">
        <f t="shared" si="370"/>
        <v>2013</v>
      </c>
      <c r="CO174" s="17" t="str">
        <f t="shared" si="371"/>
        <v>m</v>
      </c>
    </row>
    <row r="175" spans="1:93" ht="16">
      <c r="A175" s="45" t="s">
        <v>399</v>
      </c>
      <c r="B175" s="45" t="s">
        <v>398</v>
      </c>
      <c r="C175" s="117" t="s">
        <v>193</v>
      </c>
      <c r="D175" s="82">
        <f t="shared" si="310"/>
        <v>142.4</v>
      </c>
      <c r="E175" s="83">
        <f t="shared" si="311"/>
        <v>169</v>
      </c>
      <c r="F175" s="131"/>
      <c r="G175" s="131"/>
      <c r="H175" s="131"/>
      <c r="I175" s="131"/>
      <c r="J175" s="17">
        <f t="shared" si="312"/>
        <v>182</v>
      </c>
      <c r="K175" s="17">
        <f t="shared" si="313"/>
        <v>81</v>
      </c>
      <c r="L175" s="17">
        <f t="shared" si="314"/>
        <v>2007</v>
      </c>
      <c r="M175" s="17" t="str">
        <f t="shared" si="315"/>
        <v>m</v>
      </c>
      <c r="N175" s="17">
        <f t="shared" si="316"/>
        <v>178</v>
      </c>
      <c r="O175" s="17">
        <f t="shared" si="317"/>
        <v>12</v>
      </c>
      <c r="P175" s="17">
        <f t="shared" si="318"/>
        <v>2010</v>
      </c>
      <c r="Q175" s="17" t="str">
        <f t="shared" si="319"/>
        <v>m</v>
      </c>
      <c r="R175" s="131"/>
      <c r="S175" s="131"/>
      <c r="T175" s="131"/>
      <c r="U175" s="131"/>
      <c r="V175" s="17">
        <f t="shared" si="320"/>
        <v>157</v>
      </c>
      <c r="W175" s="17">
        <f t="shared" si="321"/>
        <v>100</v>
      </c>
      <c r="X175" s="17">
        <f t="shared" si="322"/>
        <v>2010</v>
      </c>
      <c r="Y175" s="17" t="str">
        <f t="shared" si="323"/>
        <v>m</v>
      </c>
      <c r="Z175" s="17">
        <f t="shared" si="324"/>
        <v>166</v>
      </c>
      <c r="AA175" s="173">
        <f t="shared" si="325"/>
        <v>0.89300000000000002</v>
      </c>
      <c r="AB175" s="17">
        <f t="shared" si="326"/>
        <v>2008</v>
      </c>
      <c r="AC175" s="17" t="str">
        <f t="shared" si="327"/>
        <v>m</v>
      </c>
      <c r="AD175" s="17">
        <f t="shared" si="328"/>
        <v>166</v>
      </c>
      <c r="AE175" s="170">
        <f t="shared" si="329"/>
        <v>6926</v>
      </c>
      <c r="AF175" s="17">
        <f t="shared" si="330"/>
        <v>2011</v>
      </c>
      <c r="AG175" s="17" t="str">
        <f t="shared" si="331"/>
        <v>m</v>
      </c>
      <c r="AH175" s="131"/>
      <c r="AI175" s="131"/>
      <c r="AJ175" s="131"/>
      <c r="AK175" s="131"/>
      <c r="AL175" s="17">
        <f t="shared" si="332"/>
        <v>158</v>
      </c>
      <c r="AM175" s="17">
        <f t="shared" si="333"/>
        <v>6</v>
      </c>
      <c r="AN175" s="17">
        <f t="shared" si="334"/>
        <v>2010</v>
      </c>
      <c r="AO175" s="17" t="str">
        <f t="shared" si="335"/>
        <v>i</v>
      </c>
      <c r="AP175" s="17">
        <f t="shared" si="336"/>
        <v>156</v>
      </c>
      <c r="AQ175" s="172">
        <f t="shared" si="337"/>
        <v>7.6</v>
      </c>
      <c r="AR175" s="17">
        <f t="shared" si="338"/>
        <v>2009</v>
      </c>
      <c r="AS175" s="17" t="str">
        <f t="shared" si="339"/>
        <v>m</v>
      </c>
      <c r="AT175" s="17">
        <f t="shared" si="340"/>
        <v>165</v>
      </c>
      <c r="AU175" s="141">
        <f t="shared" si="341"/>
        <v>29312</v>
      </c>
      <c r="AV175" s="17">
        <f t="shared" si="342"/>
        <v>2010</v>
      </c>
      <c r="AW175" s="17" t="str">
        <f t="shared" si="343"/>
        <v>m</v>
      </c>
      <c r="AX175" s="17">
        <f t="shared" si="344"/>
        <v>164</v>
      </c>
      <c r="AY175" s="170">
        <f t="shared" si="345"/>
        <v>35</v>
      </c>
      <c r="AZ175" s="17">
        <f t="shared" si="346"/>
        <v>2013</v>
      </c>
      <c r="BA175" s="17" t="str">
        <f t="shared" si="347"/>
        <v>m</v>
      </c>
      <c r="BB175" s="17">
        <f t="shared" si="348"/>
        <v>120</v>
      </c>
      <c r="BC175" s="170">
        <f t="shared" si="349"/>
        <v>55</v>
      </c>
      <c r="BD175" s="17">
        <f t="shared" si="350"/>
        <v>2012</v>
      </c>
      <c r="BE175" s="17" t="str">
        <f t="shared" si="351"/>
        <v>m</v>
      </c>
      <c r="BF175" s="131"/>
      <c r="BG175" s="131"/>
      <c r="BH175" s="131"/>
      <c r="BI175" s="131"/>
      <c r="BJ175" s="17">
        <f t="shared" si="352"/>
        <v>137</v>
      </c>
      <c r="BK175" s="172">
        <f t="shared" si="353"/>
        <v>1.5</v>
      </c>
      <c r="BL175" s="17">
        <f t="shared" si="354"/>
        <v>2013</v>
      </c>
      <c r="BM175" s="17" t="str">
        <f t="shared" si="355"/>
        <v>m</v>
      </c>
      <c r="BN175" s="17">
        <f t="shared" si="356"/>
        <v>69</v>
      </c>
      <c r="BO175" s="172">
        <f t="shared" si="357"/>
        <v>32.97</v>
      </c>
      <c r="BP175" s="17">
        <f t="shared" si="358"/>
        <v>2013</v>
      </c>
      <c r="BQ175" s="17" t="str">
        <f t="shared" si="359"/>
        <v>m</v>
      </c>
      <c r="BR175" s="131"/>
      <c r="BS175" s="131"/>
      <c r="BT175" s="131"/>
      <c r="BU175" s="131"/>
      <c r="BV175" s="138"/>
      <c r="BW175" s="138"/>
      <c r="BX175" s="138"/>
      <c r="BY175" s="138"/>
      <c r="BZ175" s="17">
        <f t="shared" si="360"/>
        <v>180</v>
      </c>
      <c r="CA175" s="170">
        <f t="shared" si="361"/>
        <v>22</v>
      </c>
      <c r="CB175" s="17">
        <f t="shared" si="362"/>
        <v>2013</v>
      </c>
      <c r="CC175" s="17" t="str">
        <f t="shared" si="363"/>
        <v>m</v>
      </c>
      <c r="CD175" s="131"/>
      <c r="CE175" s="131"/>
      <c r="CF175" s="131"/>
      <c r="CG175" s="131"/>
      <c r="CH175" s="17">
        <f t="shared" si="364"/>
        <v>141</v>
      </c>
      <c r="CI175" s="171">
        <f t="shared" si="365"/>
        <v>0.62</v>
      </c>
      <c r="CJ175" s="17">
        <f t="shared" si="366"/>
        <v>2013</v>
      </c>
      <c r="CK175" s="17" t="str">
        <f t="shared" si="367"/>
        <v>m</v>
      </c>
      <c r="CL175" s="17">
        <f t="shared" si="368"/>
        <v>163</v>
      </c>
      <c r="CM175" s="170">
        <f t="shared" si="369"/>
        <v>41</v>
      </c>
      <c r="CN175" s="17">
        <f t="shared" si="370"/>
        <v>2013</v>
      </c>
      <c r="CO175" s="17" t="str">
        <f t="shared" si="371"/>
        <v>m</v>
      </c>
    </row>
    <row r="176" spans="1:93" ht="16">
      <c r="A176" s="45" t="s">
        <v>369</v>
      </c>
      <c r="B176" s="45" t="s">
        <v>368</v>
      </c>
      <c r="C176" s="117" t="s">
        <v>177</v>
      </c>
      <c r="D176" s="82">
        <f t="shared" si="310"/>
        <v>142.66666666666666</v>
      </c>
      <c r="E176" s="83">
        <f t="shared" si="311"/>
        <v>170</v>
      </c>
      <c r="F176" s="131"/>
      <c r="G176" s="131"/>
      <c r="H176" s="131"/>
      <c r="I176" s="131"/>
      <c r="J176" s="17">
        <f t="shared" si="312"/>
        <v>166</v>
      </c>
      <c r="K176" s="17">
        <f t="shared" si="313"/>
        <v>79</v>
      </c>
      <c r="L176" s="17">
        <f t="shared" si="314"/>
        <v>2007</v>
      </c>
      <c r="M176" s="17" t="str">
        <f t="shared" si="315"/>
        <v>i</v>
      </c>
      <c r="N176" s="17">
        <f t="shared" si="316"/>
        <v>160</v>
      </c>
      <c r="O176" s="17">
        <f t="shared" si="317"/>
        <v>11</v>
      </c>
      <c r="P176" s="17">
        <f t="shared" si="318"/>
        <v>2010</v>
      </c>
      <c r="Q176" s="17" t="str">
        <f t="shared" si="319"/>
        <v>i</v>
      </c>
      <c r="R176" s="131"/>
      <c r="S176" s="131"/>
      <c r="T176" s="131"/>
      <c r="U176" s="131"/>
      <c r="V176" s="17">
        <f t="shared" si="320"/>
        <v>157</v>
      </c>
      <c r="W176" s="17">
        <f t="shared" si="321"/>
        <v>100</v>
      </c>
      <c r="X176" s="17">
        <f t="shared" si="322"/>
        <v>2010</v>
      </c>
      <c r="Y176" s="17" t="str">
        <f t="shared" si="323"/>
        <v>m</v>
      </c>
      <c r="Z176" s="17">
        <f t="shared" si="324"/>
        <v>166</v>
      </c>
      <c r="AA176" s="173">
        <f t="shared" si="325"/>
        <v>0.89300000000000002</v>
      </c>
      <c r="AB176" s="17">
        <f t="shared" si="326"/>
        <v>2008</v>
      </c>
      <c r="AC176" s="17" t="str">
        <f t="shared" si="327"/>
        <v>i</v>
      </c>
      <c r="AD176" s="17">
        <f t="shared" si="328"/>
        <v>178</v>
      </c>
      <c r="AE176" s="170">
        <f t="shared" si="329"/>
        <v>8922</v>
      </c>
      <c r="AF176" s="17">
        <f t="shared" si="330"/>
        <v>2011</v>
      </c>
      <c r="AG176" s="17" t="str">
        <f t="shared" si="331"/>
        <v>i</v>
      </c>
      <c r="AH176" s="131"/>
      <c r="AI176" s="131"/>
      <c r="AJ176" s="131"/>
      <c r="AK176" s="131"/>
      <c r="AL176" s="17">
        <f t="shared" si="332"/>
        <v>166</v>
      </c>
      <c r="AM176" s="17">
        <f t="shared" si="333"/>
        <v>4</v>
      </c>
      <c r="AN176" s="17">
        <f t="shared" si="334"/>
        <v>2010</v>
      </c>
      <c r="AO176" s="17" t="str">
        <f t="shared" si="335"/>
        <v>i</v>
      </c>
      <c r="AP176" s="17">
        <f t="shared" si="336"/>
        <v>149</v>
      </c>
      <c r="AQ176" s="172">
        <f t="shared" si="337"/>
        <v>7.8</v>
      </c>
      <c r="AR176" s="17">
        <f t="shared" si="338"/>
        <v>2008</v>
      </c>
      <c r="AS176" s="17" t="str">
        <f t="shared" si="339"/>
        <v>i</v>
      </c>
      <c r="AT176" s="17">
        <f t="shared" si="340"/>
        <v>170</v>
      </c>
      <c r="AU176" s="141">
        <f t="shared" si="341"/>
        <v>35293</v>
      </c>
      <c r="AV176" s="17">
        <f t="shared" si="342"/>
        <v>2010</v>
      </c>
      <c r="AW176" s="17" t="str">
        <f t="shared" si="343"/>
        <v>m</v>
      </c>
      <c r="AX176" s="17">
        <f t="shared" si="344"/>
        <v>153</v>
      </c>
      <c r="AY176" s="170">
        <f t="shared" si="345"/>
        <v>42</v>
      </c>
      <c r="AZ176" s="17">
        <f t="shared" si="346"/>
        <v>2013</v>
      </c>
      <c r="BA176" s="17" t="str">
        <f t="shared" si="347"/>
        <v>i</v>
      </c>
      <c r="BB176" s="17">
        <f t="shared" si="348"/>
        <v>157</v>
      </c>
      <c r="BC176" s="170">
        <f t="shared" si="349"/>
        <v>59</v>
      </c>
      <c r="BD176" s="17">
        <f t="shared" si="350"/>
        <v>2012</v>
      </c>
      <c r="BE176" s="17" t="str">
        <f t="shared" si="351"/>
        <v>i</v>
      </c>
      <c r="BF176" s="131"/>
      <c r="BG176" s="131"/>
      <c r="BH176" s="131"/>
      <c r="BI176" s="131"/>
      <c r="BJ176" s="17">
        <f t="shared" si="352"/>
        <v>137</v>
      </c>
      <c r="BK176" s="172">
        <f t="shared" si="353"/>
        <v>1.5</v>
      </c>
      <c r="BL176" s="17">
        <f t="shared" si="354"/>
        <v>2013</v>
      </c>
      <c r="BM176" s="17" t="str">
        <f t="shared" si="355"/>
        <v>i</v>
      </c>
      <c r="BN176" s="17">
        <f t="shared" si="356"/>
        <v>165</v>
      </c>
      <c r="BO176" s="172">
        <f t="shared" si="357"/>
        <v>16.91</v>
      </c>
      <c r="BP176" s="17">
        <f t="shared" si="358"/>
        <v>2013</v>
      </c>
      <c r="BQ176" s="17" t="str">
        <f t="shared" si="359"/>
        <v>i</v>
      </c>
      <c r="BR176" s="131"/>
      <c r="BS176" s="131"/>
      <c r="BT176" s="131"/>
      <c r="BU176" s="131"/>
      <c r="BV176" s="138"/>
      <c r="BW176" s="138"/>
      <c r="BX176" s="138"/>
      <c r="BY176" s="138"/>
      <c r="BZ176" s="17">
        <f t="shared" si="360"/>
        <v>51</v>
      </c>
      <c r="CA176" s="170">
        <f t="shared" si="361"/>
        <v>155</v>
      </c>
      <c r="CB176" s="17">
        <f t="shared" si="362"/>
        <v>2013</v>
      </c>
      <c r="CC176" s="17" t="str">
        <f t="shared" si="363"/>
        <v>m</v>
      </c>
      <c r="CD176" s="131"/>
      <c r="CE176" s="131"/>
      <c r="CF176" s="131"/>
      <c r="CG176" s="131"/>
      <c r="CH176" s="17">
        <f t="shared" si="364"/>
        <v>182</v>
      </c>
      <c r="CI176" s="171">
        <f t="shared" si="365"/>
        <v>1.41</v>
      </c>
      <c r="CJ176" s="17">
        <f t="shared" si="366"/>
        <v>2013</v>
      </c>
      <c r="CK176" s="17" t="str">
        <f t="shared" si="367"/>
        <v>m</v>
      </c>
      <c r="CL176" s="17">
        <f t="shared" si="368"/>
        <v>149</v>
      </c>
      <c r="CM176" s="170">
        <f t="shared" si="369"/>
        <v>39</v>
      </c>
      <c r="CN176" s="17">
        <f t="shared" si="370"/>
        <v>2013</v>
      </c>
      <c r="CO176" s="17" t="str">
        <f t="shared" si="371"/>
        <v>i</v>
      </c>
    </row>
    <row r="177" spans="1:93" ht="16">
      <c r="A177" s="45" t="s">
        <v>481</v>
      </c>
      <c r="B177" s="45" t="s">
        <v>480</v>
      </c>
      <c r="C177" s="117" t="s">
        <v>178</v>
      </c>
      <c r="D177" s="82">
        <f t="shared" si="310"/>
        <v>143.66666666666666</v>
      </c>
      <c r="E177" s="83">
        <f t="shared" si="311"/>
        <v>171</v>
      </c>
      <c r="F177" s="131"/>
      <c r="G177" s="131"/>
      <c r="H177" s="131"/>
      <c r="I177" s="131"/>
      <c r="J177" s="17">
        <f t="shared" si="312"/>
        <v>166</v>
      </c>
      <c r="K177" s="17">
        <f t="shared" si="313"/>
        <v>79</v>
      </c>
      <c r="L177" s="17">
        <f t="shared" si="314"/>
        <v>2007</v>
      </c>
      <c r="M177" s="17" t="str">
        <f t="shared" si="315"/>
        <v>i</v>
      </c>
      <c r="N177" s="17">
        <f t="shared" si="316"/>
        <v>160</v>
      </c>
      <c r="O177" s="17">
        <f t="shared" si="317"/>
        <v>11</v>
      </c>
      <c r="P177" s="17">
        <f t="shared" si="318"/>
        <v>2010</v>
      </c>
      <c r="Q177" s="17" t="str">
        <f t="shared" si="319"/>
        <v>i</v>
      </c>
      <c r="R177" s="131"/>
      <c r="S177" s="131"/>
      <c r="T177" s="131"/>
      <c r="U177" s="131"/>
      <c r="V177" s="17">
        <f t="shared" si="320"/>
        <v>157</v>
      </c>
      <c r="W177" s="17">
        <f t="shared" si="321"/>
        <v>100</v>
      </c>
      <c r="X177" s="17">
        <f t="shared" si="322"/>
        <v>2010</v>
      </c>
      <c r="Y177" s="17" t="str">
        <f t="shared" si="323"/>
        <v>i</v>
      </c>
      <c r="Z177" s="17">
        <f t="shared" si="324"/>
        <v>162</v>
      </c>
      <c r="AA177" s="173">
        <f t="shared" si="325"/>
        <v>0.89100000000000001</v>
      </c>
      <c r="AB177" s="17">
        <f t="shared" si="326"/>
        <v>2008</v>
      </c>
      <c r="AC177" s="17" t="str">
        <f t="shared" si="327"/>
        <v>i</v>
      </c>
      <c r="AD177" s="17">
        <f t="shared" si="328"/>
        <v>179</v>
      </c>
      <c r="AE177" s="170">
        <f t="shared" si="329"/>
        <v>8928</v>
      </c>
      <c r="AF177" s="17">
        <f t="shared" si="330"/>
        <v>2011</v>
      </c>
      <c r="AG177" s="17" t="str">
        <f t="shared" si="331"/>
        <v>i</v>
      </c>
      <c r="AH177" s="131"/>
      <c r="AI177" s="131"/>
      <c r="AJ177" s="131"/>
      <c r="AK177" s="131"/>
      <c r="AL177" s="17">
        <f t="shared" si="332"/>
        <v>166</v>
      </c>
      <c r="AM177" s="17">
        <f t="shared" si="333"/>
        <v>4</v>
      </c>
      <c r="AN177" s="17">
        <f t="shared" si="334"/>
        <v>2010</v>
      </c>
      <c r="AO177" s="17" t="str">
        <f t="shared" si="335"/>
        <v>i</v>
      </c>
      <c r="AP177" s="17">
        <f t="shared" si="336"/>
        <v>149</v>
      </c>
      <c r="AQ177" s="172">
        <f t="shared" si="337"/>
        <v>7.8</v>
      </c>
      <c r="AR177" s="17">
        <f t="shared" si="338"/>
        <v>2008</v>
      </c>
      <c r="AS177" s="17" t="str">
        <f t="shared" si="339"/>
        <v>i</v>
      </c>
      <c r="AT177" s="17">
        <f t="shared" si="340"/>
        <v>171</v>
      </c>
      <c r="AU177" s="141">
        <f t="shared" si="341"/>
        <v>35319</v>
      </c>
      <c r="AV177" s="17">
        <f t="shared" si="342"/>
        <v>2010</v>
      </c>
      <c r="AW177" s="17" t="str">
        <f t="shared" si="343"/>
        <v>m</v>
      </c>
      <c r="AX177" s="17">
        <f t="shared" si="344"/>
        <v>153</v>
      </c>
      <c r="AY177" s="170">
        <f t="shared" si="345"/>
        <v>42</v>
      </c>
      <c r="AZ177" s="17">
        <f t="shared" si="346"/>
        <v>2013</v>
      </c>
      <c r="BA177" s="17" t="str">
        <f t="shared" si="347"/>
        <v>i</v>
      </c>
      <c r="BB177" s="17">
        <f t="shared" si="348"/>
        <v>157</v>
      </c>
      <c r="BC177" s="170">
        <f t="shared" si="349"/>
        <v>59</v>
      </c>
      <c r="BD177" s="17">
        <f t="shared" si="350"/>
        <v>2012</v>
      </c>
      <c r="BE177" s="17" t="str">
        <f t="shared" si="351"/>
        <v>i</v>
      </c>
      <c r="BF177" s="131"/>
      <c r="BG177" s="131"/>
      <c r="BH177" s="131"/>
      <c r="BI177" s="131"/>
      <c r="BJ177" s="17">
        <f t="shared" si="352"/>
        <v>137</v>
      </c>
      <c r="BK177" s="172">
        <f t="shared" si="353"/>
        <v>1.5</v>
      </c>
      <c r="BL177" s="17">
        <f t="shared" si="354"/>
        <v>2013</v>
      </c>
      <c r="BM177" s="17" t="str">
        <f t="shared" si="355"/>
        <v>i</v>
      </c>
      <c r="BN177" s="17">
        <f t="shared" si="356"/>
        <v>166</v>
      </c>
      <c r="BO177" s="172">
        <f t="shared" si="357"/>
        <v>16.899999999999999</v>
      </c>
      <c r="BP177" s="17">
        <f t="shared" si="358"/>
        <v>2013</v>
      </c>
      <c r="BQ177" s="17" t="str">
        <f t="shared" si="359"/>
        <v>i</v>
      </c>
      <c r="BR177" s="131"/>
      <c r="BS177" s="131"/>
      <c r="BT177" s="131"/>
      <c r="BU177" s="131"/>
      <c r="BV177" s="138"/>
      <c r="BW177" s="138"/>
      <c r="BX177" s="138"/>
      <c r="BY177" s="138"/>
      <c r="BZ177" s="17">
        <f t="shared" si="360"/>
        <v>80</v>
      </c>
      <c r="CA177" s="170">
        <f t="shared" si="361"/>
        <v>124</v>
      </c>
      <c r="CB177" s="17">
        <f t="shared" si="362"/>
        <v>2013</v>
      </c>
      <c r="CC177" s="17" t="str">
        <f t="shared" si="363"/>
        <v>m</v>
      </c>
      <c r="CD177" s="131"/>
      <c r="CE177" s="131"/>
      <c r="CF177" s="131"/>
      <c r="CG177" s="131"/>
      <c r="CH177" s="17">
        <f t="shared" si="364"/>
        <v>165</v>
      </c>
      <c r="CI177" s="171">
        <f t="shared" si="365"/>
        <v>0.92</v>
      </c>
      <c r="CJ177" s="17">
        <f t="shared" si="366"/>
        <v>2013</v>
      </c>
      <c r="CK177" s="17" t="str">
        <f t="shared" si="367"/>
        <v>i</v>
      </c>
      <c r="CL177" s="17">
        <f t="shared" si="368"/>
        <v>149</v>
      </c>
      <c r="CM177" s="170">
        <f t="shared" si="369"/>
        <v>39</v>
      </c>
      <c r="CN177" s="17">
        <f t="shared" si="370"/>
        <v>2013</v>
      </c>
      <c r="CO177" s="17" t="str">
        <f t="shared" si="371"/>
        <v>i</v>
      </c>
    </row>
    <row r="178" spans="1:93" ht="16">
      <c r="A178" s="45" t="s">
        <v>537</v>
      </c>
      <c r="B178" s="45" t="s">
        <v>536</v>
      </c>
      <c r="C178" s="117" t="s">
        <v>203</v>
      </c>
      <c r="D178" s="82">
        <f t="shared" si="310"/>
        <v>146.73333333333332</v>
      </c>
      <c r="E178" s="83">
        <f t="shared" si="311"/>
        <v>172</v>
      </c>
      <c r="F178" s="131"/>
      <c r="G178" s="131"/>
      <c r="H178" s="131"/>
      <c r="I178" s="131"/>
      <c r="J178" s="17">
        <f t="shared" si="312"/>
        <v>192</v>
      </c>
      <c r="K178" s="17">
        <f t="shared" si="313"/>
        <v>82</v>
      </c>
      <c r="L178" s="17">
        <f t="shared" si="314"/>
        <v>2007</v>
      </c>
      <c r="M178" s="17" t="str">
        <f t="shared" si="315"/>
        <v>m</v>
      </c>
      <c r="N178" s="17">
        <f t="shared" si="316"/>
        <v>160</v>
      </c>
      <c r="O178" s="17">
        <f t="shared" si="317"/>
        <v>11</v>
      </c>
      <c r="P178" s="17">
        <f t="shared" si="318"/>
        <v>2010</v>
      </c>
      <c r="Q178" s="17" t="str">
        <f t="shared" si="319"/>
        <v>i</v>
      </c>
      <c r="R178" s="131"/>
      <c r="S178" s="131"/>
      <c r="T178" s="131"/>
      <c r="U178" s="131"/>
      <c r="V178" s="17">
        <f t="shared" si="320"/>
        <v>157</v>
      </c>
      <c r="W178" s="17">
        <f t="shared" si="321"/>
        <v>100</v>
      </c>
      <c r="X178" s="17">
        <f t="shared" si="322"/>
        <v>2010</v>
      </c>
      <c r="Y178" s="17" t="str">
        <f t="shared" si="323"/>
        <v>i</v>
      </c>
      <c r="Z178" s="17">
        <f t="shared" si="324"/>
        <v>154</v>
      </c>
      <c r="AA178" s="173">
        <f t="shared" si="325"/>
        <v>0.88100000000000001</v>
      </c>
      <c r="AB178" s="17">
        <f t="shared" si="326"/>
        <v>2008</v>
      </c>
      <c r="AC178" s="17" t="str">
        <f t="shared" si="327"/>
        <v>m</v>
      </c>
      <c r="AD178" s="17">
        <f t="shared" si="328"/>
        <v>187</v>
      </c>
      <c r="AE178" s="170">
        <f t="shared" si="329"/>
        <v>11489</v>
      </c>
      <c r="AF178" s="17">
        <f t="shared" si="330"/>
        <v>2011</v>
      </c>
      <c r="AG178" s="17" t="str">
        <f t="shared" si="331"/>
        <v>i</v>
      </c>
      <c r="AH178" s="131"/>
      <c r="AI178" s="131"/>
      <c r="AJ178" s="131"/>
      <c r="AK178" s="131"/>
      <c r="AL178" s="17">
        <f t="shared" si="332"/>
        <v>182</v>
      </c>
      <c r="AM178" s="17">
        <f t="shared" si="333"/>
        <v>1</v>
      </c>
      <c r="AN178" s="17">
        <f t="shared" si="334"/>
        <v>2010</v>
      </c>
      <c r="AO178" s="17" t="str">
        <f t="shared" si="335"/>
        <v>i</v>
      </c>
      <c r="AP178" s="17">
        <f t="shared" si="336"/>
        <v>169</v>
      </c>
      <c r="AQ178" s="172">
        <f t="shared" si="337"/>
        <v>6.7</v>
      </c>
      <c r="AR178" s="17">
        <f t="shared" si="338"/>
        <v>2008</v>
      </c>
      <c r="AS178" s="17" t="str">
        <f t="shared" si="339"/>
        <v>i</v>
      </c>
      <c r="AT178" s="17">
        <f t="shared" si="340"/>
        <v>189</v>
      </c>
      <c r="AU178" s="141">
        <f t="shared" si="341"/>
        <v>47171</v>
      </c>
      <c r="AV178" s="17">
        <f t="shared" si="342"/>
        <v>2010</v>
      </c>
      <c r="AW178" s="17" t="str">
        <f t="shared" si="343"/>
        <v>m</v>
      </c>
      <c r="AX178" s="17">
        <f t="shared" si="344"/>
        <v>112</v>
      </c>
      <c r="AY178" s="170">
        <f t="shared" si="345"/>
        <v>81</v>
      </c>
      <c r="AZ178" s="17">
        <f t="shared" si="346"/>
        <v>2013</v>
      </c>
      <c r="BA178" s="17" t="str">
        <f t="shared" si="347"/>
        <v>m</v>
      </c>
      <c r="BB178" s="17">
        <f t="shared" si="348"/>
        <v>166</v>
      </c>
      <c r="BC178" s="170">
        <f t="shared" si="349"/>
        <v>61</v>
      </c>
      <c r="BD178" s="17">
        <f t="shared" si="350"/>
        <v>2012</v>
      </c>
      <c r="BE178" s="17" t="str">
        <f t="shared" si="351"/>
        <v>i</v>
      </c>
      <c r="BF178" s="131"/>
      <c r="BG178" s="131"/>
      <c r="BH178" s="131"/>
      <c r="BI178" s="131"/>
      <c r="BJ178" s="17">
        <f t="shared" si="352"/>
        <v>156</v>
      </c>
      <c r="BK178" s="172">
        <f t="shared" si="353"/>
        <v>1</v>
      </c>
      <c r="BL178" s="17">
        <f t="shared" si="354"/>
        <v>2013</v>
      </c>
      <c r="BM178" s="17" t="str">
        <f t="shared" si="355"/>
        <v>m</v>
      </c>
      <c r="BN178" s="17">
        <f t="shared" si="356"/>
        <v>174</v>
      </c>
      <c r="BO178" s="172">
        <f t="shared" si="357"/>
        <v>13.34</v>
      </c>
      <c r="BP178" s="17">
        <f t="shared" si="358"/>
        <v>2013</v>
      </c>
      <c r="BQ178" s="17" t="str">
        <f t="shared" si="359"/>
        <v>i</v>
      </c>
      <c r="BR178" s="131"/>
      <c r="BS178" s="131"/>
      <c r="BT178" s="131"/>
      <c r="BU178" s="131"/>
      <c r="BV178" s="138"/>
      <c r="BW178" s="138"/>
      <c r="BX178" s="138"/>
      <c r="BY178" s="138"/>
      <c r="BZ178" s="17">
        <f t="shared" si="360"/>
        <v>18</v>
      </c>
      <c r="CA178" s="170">
        <f t="shared" si="361"/>
        <v>195</v>
      </c>
      <c r="CB178" s="17">
        <f t="shared" si="362"/>
        <v>2013</v>
      </c>
      <c r="CC178" s="17" t="str">
        <f t="shared" si="363"/>
        <v>m</v>
      </c>
      <c r="CD178" s="131"/>
      <c r="CE178" s="131"/>
      <c r="CF178" s="131"/>
      <c r="CG178" s="131"/>
      <c r="CH178" s="17">
        <f t="shared" si="364"/>
        <v>170</v>
      </c>
      <c r="CI178" s="171">
        <f t="shared" si="365"/>
        <v>1.06</v>
      </c>
      <c r="CJ178" s="17">
        <f t="shared" si="366"/>
        <v>2013</v>
      </c>
      <c r="CK178" s="17" t="str">
        <f t="shared" si="367"/>
        <v>i</v>
      </c>
      <c r="CL178" s="17">
        <f t="shared" si="368"/>
        <v>169</v>
      </c>
      <c r="CM178" s="170">
        <f t="shared" si="369"/>
        <v>42</v>
      </c>
      <c r="CN178" s="17">
        <f t="shared" si="370"/>
        <v>2013</v>
      </c>
      <c r="CO178" s="17" t="str">
        <f t="shared" si="371"/>
        <v>i</v>
      </c>
    </row>
    <row r="179" spans="1:93" ht="16">
      <c r="A179" s="45" t="s">
        <v>319</v>
      </c>
      <c r="B179" s="45" t="s">
        <v>318</v>
      </c>
      <c r="C179" s="117" t="s">
        <v>181</v>
      </c>
      <c r="D179" s="82">
        <f t="shared" si="310"/>
        <v>146.93333333333334</v>
      </c>
      <c r="E179" s="83">
        <f t="shared" si="311"/>
        <v>173</v>
      </c>
      <c r="F179" s="131"/>
      <c r="G179" s="131"/>
      <c r="H179" s="131"/>
      <c r="I179" s="131"/>
      <c r="J179" s="17">
        <f t="shared" si="312"/>
        <v>172</v>
      </c>
      <c r="K179" s="17">
        <f t="shared" si="313"/>
        <v>80</v>
      </c>
      <c r="L179" s="17">
        <f t="shared" si="314"/>
        <v>2007</v>
      </c>
      <c r="M179" s="17" t="str">
        <f t="shared" si="315"/>
        <v>m</v>
      </c>
      <c r="N179" s="17">
        <f t="shared" si="316"/>
        <v>130</v>
      </c>
      <c r="O179" s="17">
        <f t="shared" si="317"/>
        <v>10</v>
      </c>
      <c r="P179" s="17">
        <f t="shared" si="318"/>
        <v>2010</v>
      </c>
      <c r="Q179" s="17" t="str">
        <f t="shared" si="319"/>
        <v>m</v>
      </c>
      <c r="R179" s="131"/>
      <c r="S179" s="131"/>
      <c r="T179" s="131"/>
      <c r="U179" s="131"/>
      <c r="V179" s="17">
        <f t="shared" si="320"/>
        <v>157</v>
      </c>
      <c r="W179" s="17">
        <f t="shared" si="321"/>
        <v>100</v>
      </c>
      <c r="X179" s="17">
        <f t="shared" si="322"/>
        <v>2010</v>
      </c>
      <c r="Y179" s="17" t="str">
        <f t="shared" si="323"/>
        <v>m</v>
      </c>
      <c r="Z179" s="17">
        <f t="shared" si="324"/>
        <v>154</v>
      </c>
      <c r="AA179" s="173">
        <f t="shared" si="325"/>
        <v>0.88100000000000001</v>
      </c>
      <c r="AB179" s="17">
        <f t="shared" si="326"/>
        <v>2008</v>
      </c>
      <c r="AC179" s="17" t="str">
        <f t="shared" si="327"/>
        <v>m</v>
      </c>
      <c r="AD179" s="17">
        <f t="shared" si="328"/>
        <v>141</v>
      </c>
      <c r="AE179" s="170">
        <f t="shared" si="329"/>
        <v>4271</v>
      </c>
      <c r="AF179" s="17">
        <f t="shared" si="330"/>
        <v>2011</v>
      </c>
      <c r="AG179" s="17" t="str">
        <f t="shared" si="331"/>
        <v>m</v>
      </c>
      <c r="AH179" s="131"/>
      <c r="AI179" s="131"/>
      <c r="AJ179" s="131"/>
      <c r="AK179" s="131"/>
      <c r="AL179" s="17">
        <f t="shared" si="332"/>
        <v>158</v>
      </c>
      <c r="AM179" s="17">
        <f t="shared" si="333"/>
        <v>6</v>
      </c>
      <c r="AN179" s="17">
        <f t="shared" si="334"/>
        <v>2010</v>
      </c>
      <c r="AO179" s="17" t="str">
        <f t="shared" si="335"/>
        <v>i</v>
      </c>
      <c r="AP179" s="17">
        <f t="shared" si="336"/>
        <v>180</v>
      </c>
      <c r="AQ179" s="172">
        <f t="shared" si="337"/>
        <v>5.3</v>
      </c>
      <c r="AR179" s="17">
        <f t="shared" si="338"/>
        <v>2009</v>
      </c>
      <c r="AS179" s="17" t="str">
        <f t="shared" si="339"/>
        <v>m</v>
      </c>
      <c r="AT179" s="17">
        <f t="shared" si="340"/>
        <v>164</v>
      </c>
      <c r="AU179" s="141">
        <f t="shared" si="341"/>
        <v>28364</v>
      </c>
      <c r="AV179" s="17">
        <f t="shared" si="342"/>
        <v>2010</v>
      </c>
      <c r="AW179" s="17" t="str">
        <f t="shared" si="343"/>
        <v>m</v>
      </c>
      <c r="AX179" s="17">
        <f t="shared" si="344"/>
        <v>159</v>
      </c>
      <c r="AY179" s="170">
        <f t="shared" si="345"/>
        <v>39</v>
      </c>
      <c r="AZ179" s="17">
        <f t="shared" si="346"/>
        <v>2013</v>
      </c>
      <c r="BA179" s="17" t="str">
        <f t="shared" si="347"/>
        <v>m</v>
      </c>
      <c r="BB179" s="17">
        <f t="shared" si="348"/>
        <v>138</v>
      </c>
      <c r="BC179" s="170">
        <f t="shared" si="349"/>
        <v>57</v>
      </c>
      <c r="BD179" s="17">
        <f t="shared" si="350"/>
        <v>2012</v>
      </c>
      <c r="BE179" s="17" t="str">
        <f t="shared" si="351"/>
        <v>m</v>
      </c>
      <c r="BF179" s="131"/>
      <c r="BG179" s="131"/>
      <c r="BH179" s="131"/>
      <c r="BI179" s="131"/>
      <c r="BJ179" s="17">
        <f t="shared" si="352"/>
        <v>156</v>
      </c>
      <c r="BK179" s="172">
        <f t="shared" si="353"/>
        <v>1</v>
      </c>
      <c r="BL179" s="17">
        <f t="shared" si="354"/>
        <v>2013</v>
      </c>
      <c r="BM179" s="17" t="str">
        <f t="shared" si="355"/>
        <v>m</v>
      </c>
      <c r="BN179" s="17">
        <f t="shared" si="356"/>
        <v>173</v>
      </c>
      <c r="BO179" s="172">
        <f t="shared" si="357"/>
        <v>13.83</v>
      </c>
      <c r="BP179" s="17">
        <f t="shared" si="358"/>
        <v>2013</v>
      </c>
      <c r="BQ179" s="17" t="str">
        <f t="shared" si="359"/>
        <v>m</v>
      </c>
      <c r="BR179" s="131"/>
      <c r="BS179" s="131"/>
      <c r="BT179" s="131"/>
      <c r="BU179" s="131"/>
      <c r="BV179" s="138"/>
      <c r="BW179" s="138"/>
      <c r="BX179" s="138"/>
      <c r="BY179" s="138"/>
      <c r="BZ179" s="17">
        <f t="shared" si="360"/>
        <v>130</v>
      </c>
      <c r="CA179" s="170">
        <f t="shared" si="361"/>
        <v>73</v>
      </c>
      <c r="CB179" s="17">
        <f t="shared" si="362"/>
        <v>2013</v>
      </c>
      <c r="CC179" s="17" t="str">
        <f t="shared" si="363"/>
        <v>m</v>
      </c>
      <c r="CD179" s="131"/>
      <c r="CE179" s="131"/>
      <c r="CF179" s="131"/>
      <c r="CG179" s="131"/>
      <c r="CH179" s="17">
        <f t="shared" si="364"/>
        <v>171</v>
      </c>
      <c r="CI179" s="171">
        <f t="shared" si="365"/>
        <v>1.07</v>
      </c>
      <c r="CJ179" s="17">
        <f t="shared" si="366"/>
        <v>2013</v>
      </c>
      <c r="CK179" s="17" t="str">
        <f t="shared" si="367"/>
        <v>m</v>
      </c>
      <c r="CL179" s="17">
        <f t="shared" si="368"/>
        <v>175</v>
      </c>
      <c r="CM179" s="170">
        <f t="shared" si="369"/>
        <v>43</v>
      </c>
      <c r="CN179" s="17">
        <f t="shared" si="370"/>
        <v>2013</v>
      </c>
      <c r="CO179" s="17" t="str">
        <f t="shared" si="371"/>
        <v>m</v>
      </c>
    </row>
    <row r="180" spans="1:93" ht="16">
      <c r="A180" s="45" t="s">
        <v>401</v>
      </c>
      <c r="B180" s="45" t="s">
        <v>400</v>
      </c>
      <c r="C180" s="117" t="s">
        <v>202</v>
      </c>
      <c r="D180" s="82">
        <f t="shared" si="310"/>
        <v>147.13333333333333</v>
      </c>
      <c r="E180" s="83">
        <f t="shared" si="311"/>
        <v>174</v>
      </c>
      <c r="F180" s="131"/>
      <c r="G180" s="131"/>
      <c r="H180" s="131"/>
      <c r="I180" s="131"/>
      <c r="J180" s="17">
        <f t="shared" si="312"/>
        <v>192</v>
      </c>
      <c r="K180" s="17">
        <f t="shared" si="313"/>
        <v>82</v>
      </c>
      <c r="L180" s="17">
        <f t="shared" si="314"/>
        <v>2007</v>
      </c>
      <c r="M180" s="17" t="str">
        <f t="shared" si="315"/>
        <v>m</v>
      </c>
      <c r="N180" s="17">
        <f t="shared" si="316"/>
        <v>130</v>
      </c>
      <c r="O180" s="17">
        <f t="shared" si="317"/>
        <v>10</v>
      </c>
      <c r="P180" s="17">
        <f t="shared" si="318"/>
        <v>2010</v>
      </c>
      <c r="Q180" s="17" t="str">
        <f t="shared" si="319"/>
        <v>m</v>
      </c>
      <c r="R180" s="131"/>
      <c r="S180" s="131"/>
      <c r="T180" s="131"/>
      <c r="U180" s="131"/>
      <c r="V180" s="17">
        <f t="shared" si="320"/>
        <v>157</v>
      </c>
      <c r="W180" s="17">
        <f t="shared" si="321"/>
        <v>100</v>
      </c>
      <c r="X180" s="17">
        <f t="shared" si="322"/>
        <v>2010</v>
      </c>
      <c r="Y180" s="17" t="str">
        <f t="shared" si="323"/>
        <v>i</v>
      </c>
      <c r="Z180" s="17">
        <f t="shared" si="324"/>
        <v>189</v>
      </c>
      <c r="AA180" s="173">
        <f t="shared" si="325"/>
        <v>0.94199999999999995</v>
      </c>
      <c r="AB180" s="17">
        <f t="shared" si="326"/>
        <v>2008</v>
      </c>
      <c r="AC180" s="17" t="str">
        <f t="shared" si="327"/>
        <v>m</v>
      </c>
      <c r="AD180" s="17">
        <f t="shared" si="328"/>
        <v>151</v>
      </c>
      <c r="AE180" s="170">
        <f t="shared" si="329"/>
        <v>5393</v>
      </c>
      <c r="AF180" s="17">
        <f t="shared" si="330"/>
        <v>2011</v>
      </c>
      <c r="AG180" s="17" t="str">
        <f t="shared" si="331"/>
        <v>m</v>
      </c>
      <c r="AH180" s="131"/>
      <c r="AI180" s="131"/>
      <c r="AJ180" s="131"/>
      <c r="AK180" s="131"/>
      <c r="AL180" s="17">
        <f t="shared" si="332"/>
        <v>166</v>
      </c>
      <c r="AM180" s="17">
        <f t="shared" si="333"/>
        <v>4</v>
      </c>
      <c r="AN180" s="17">
        <f t="shared" si="334"/>
        <v>2010</v>
      </c>
      <c r="AO180" s="17" t="str">
        <f t="shared" si="335"/>
        <v>i</v>
      </c>
      <c r="AP180" s="17">
        <f t="shared" si="336"/>
        <v>149</v>
      </c>
      <c r="AQ180" s="172">
        <f t="shared" si="337"/>
        <v>7.8</v>
      </c>
      <c r="AR180" s="17">
        <f t="shared" si="338"/>
        <v>2009</v>
      </c>
      <c r="AS180" s="17" t="str">
        <f t="shared" si="339"/>
        <v>m</v>
      </c>
      <c r="AT180" s="17">
        <f t="shared" si="340"/>
        <v>169</v>
      </c>
      <c r="AU180" s="141">
        <f t="shared" si="341"/>
        <v>33877</v>
      </c>
      <c r="AV180" s="17">
        <f t="shared" si="342"/>
        <v>2010</v>
      </c>
      <c r="AW180" s="17" t="str">
        <f t="shared" si="343"/>
        <v>m</v>
      </c>
      <c r="AX180" s="17">
        <f t="shared" si="344"/>
        <v>128</v>
      </c>
      <c r="AY180" s="170">
        <f t="shared" si="345"/>
        <v>65</v>
      </c>
      <c r="AZ180" s="17">
        <f t="shared" si="346"/>
        <v>2013</v>
      </c>
      <c r="BA180" s="17" t="str">
        <f t="shared" si="347"/>
        <v>m</v>
      </c>
      <c r="BB180" s="17">
        <f t="shared" si="348"/>
        <v>191</v>
      </c>
      <c r="BC180" s="170">
        <f t="shared" si="349"/>
        <v>69</v>
      </c>
      <c r="BD180" s="17">
        <f t="shared" si="350"/>
        <v>2012</v>
      </c>
      <c r="BE180" s="17" t="str">
        <f t="shared" si="351"/>
        <v>m</v>
      </c>
      <c r="BF180" s="131"/>
      <c r="BG180" s="131"/>
      <c r="BH180" s="131"/>
      <c r="BI180" s="131"/>
      <c r="BJ180" s="17">
        <f t="shared" si="352"/>
        <v>137</v>
      </c>
      <c r="BK180" s="172">
        <f t="shared" si="353"/>
        <v>1.5</v>
      </c>
      <c r="BL180" s="17">
        <f t="shared" si="354"/>
        <v>2013</v>
      </c>
      <c r="BM180" s="17" t="str">
        <f t="shared" si="355"/>
        <v>m</v>
      </c>
      <c r="BN180" s="17">
        <f t="shared" si="356"/>
        <v>128</v>
      </c>
      <c r="BO180" s="172">
        <f t="shared" si="357"/>
        <v>26.11</v>
      </c>
      <c r="BP180" s="17">
        <f t="shared" si="358"/>
        <v>2013</v>
      </c>
      <c r="BQ180" s="17" t="str">
        <f t="shared" si="359"/>
        <v>m</v>
      </c>
      <c r="BR180" s="131"/>
      <c r="BS180" s="131"/>
      <c r="BT180" s="131"/>
      <c r="BU180" s="131"/>
      <c r="BV180" s="138"/>
      <c r="BW180" s="138"/>
      <c r="BX180" s="138"/>
      <c r="BY180" s="138"/>
      <c r="BZ180" s="17">
        <f t="shared" si="360"/>
        <v>193</v>
      </c>
      <c r="CA180" s="170">
        <f t="shared" si="361"/>
        <v>8</v>
      </c>
      <c r="CB180" s="17">
        <f t="shared" si="362"/>
        <v>2013</v>
      </c>
      <c r="CC180" s="17" t="str">
        <f t="shared" si="363"/>
        <v>m</v>
      </c>
      <c r="CD180" s="131"/>
      <c r="CE180" s="131"/>
      <c r="CF180" s="131"/>
      <c r="CG180" s="131"/>
      <c r="CH180" s="17">
        <f t="shared" si="364"/>
        <v>138</v>
      </c>
      <c r="CI180" s="171">
        <f t="shared" si="365"/>
        <v>0.48</v>
      </c>
      <c r="CJ180" s="17">
        <f t="shared" si="366"/>
        <v>2013</v>
      </c>
      <c r="CK180" s="17" t="str">
        <f t="shared" si="367"/>
        <v>m</v>
      </c>
      <c r="CL180" s="17">
        <f t="shared" si="368"/>
        <v>178</v>
      </c>
      <c r="CM180" s="170">
        <f t="shared" si="369"/>
        <v>44</v>
      </c>
      <c r="CN180" s="17">
        <f t="shared" si="370"/>
        <v>2013</v>
      </c>
      <c r="CO180" s="17" t="str">
        <f t="shared" si="371"/>
        <v>m</v>
      </c>
    </row>
    <row r="181" spans="1:93" ht="16">
      <c r="A181" s="45" t="s">
        <v>229</v>
      </c>
      <c r="B181" s="45" t="s">
        <v>228</v>
      </c>
      <c r="C181" s="117" t="s">
        <v>190</v>
      </c>
      <c r="D181" s="82">
        <f t="shared" si="310"/>
        <v>147.26666666666668</v>
      </c>
      <c r="E181" s="83">
        <f t="shared" si="311"/>
        <v>175</v>
      </c>
      <c r="F181" s="131"/>
      <c r="G181" s="131"/>
      <c r="H181" s="131"/>
      <c r="I181" s="131"/>
      <c r="J181" s="17">
        <f t="shared" si="312"/>
        <v>182</v>
      </c>
      <c r="K181" s="17">
        <f t="shared" si="313"/>
        <v>81</v>
      </c>
      <c r="L181" s="17">
        <f t="shared" si="314"/>
        <v>2007</v>
      </c>
      <c r="M181" s="17" t="str">
        <f t="shared" si="315"/>
        <v>m</v>
      </c>
      <c r="N181" s="17">
        <f t="shared" si="316"/>
        <v>130</v>
      </c>
      <c r="O181" s="17">
        <f t="shared" si="317"/>
        <v>10</v>
      </c>
      <c r="P181" s="17">
        <f t="shared" si="318"/>
        <v>2010</v>
      </c>
      <c r="Q181" s="17" t="str">
        <f t="shared" si="319"/>
        <v>m</v>
      </c>
      <c r="R181" s="131"/>
      <c r="S181" s="131"/>
      <c r="T181" s="131"/>
      <c r="U181" s="131"/>
      <c r="V181" s="17">
        <f t="shared" si="320"/>
        <v>157</v>
      </c>
      <c r="W181" s="17">
        <f t="shared" si="321"/>
        <v>100</v>
      </c>
      <c r="X181" s="17">
        <f t="shared" si="322"/>
        <v>2010</v>
      </c>
      <c r="Y181" s="17" t="str">
        <f t="shared" si="323"/>
        <v>m</v>
      </c>
      <c r="Z181" s="17">
        <f t="shared" si="324"/>
        <v>144</v>
      </c>
      <c r="AA181" s="173">
        <f t="shared" si="325"/>
        <v>0.874</v>
      </c>
      <c r="AB181" s="17">
        <f t="shared" si="326"/>
        <v>2008</v>
      </c>
      <c r="AC181" s="17" t="str">
        <f t="shared" si="327"/>
        <v>m</v>
      </c>
      <c r="AD181" s="17">
        <f t="shared" si="328"/>
        <v>185</v>
      </c>
      <c r="AE181" s="170">
        <f t="shared" si="329"/>
        <v>10197</v>
      </c>
      <c r="AF181" s="17">
        <f t="shared" si="330"/>
        <v>2011</v>
      </c>
      <c r="AG181" s="17" t="str">
        <f t="shared" si="331"/>
        <v>i</v>
      </c>
      <c r="AH181" s="131"/>
      <c r="AI181" s="131"/>
      <c r="AJ181" s="131"/>
      <c r="AK181" s="131"/>
      <c r="AL181" s="17">
        <f t="shared" si="332"/>
        <v>178</v>
      </c>
      <c r="AM181" s="17">
        <f t="shared" si="333"/>
        <v>2</v>
      </c>
      <c r="AN181" s="17">
        <f t="shared" si="334"/>
        <v>2010</v>
      </c>
      <c r="AO181" s="17" t="str">
        <f t="shared" si="335"/>
        <v>i</v>
      </c>
      <c r="AP181" s="17">
        <f t="shared" si="336"/>
        <v>167</v>
      </c>
      <c r="AQ181" s="172">
        <f t="shared" si="337"/>
        <v>7</v>
      </c>
      <c r="AR181" s="17">
        <f t="shared" si="338"/>
        <v>2008</v>
      </c>
      <c r="AS181" s="17" t="str">
        <f t="shared" si="339"/>
        <v>i</v>
      </c>
      <c r="AT181" s="17">
        <f t="shared" si="340"/>
        <v>178</v>
      </c>
      <c r="AU181" s="141">
        <f t="shared" si="341"/>
        <v>41138</v>
      </c>
      <c r="AV181" s="17">
        <f t="shared" si="342"/>
        <v>2010</v>
      </c>
      <c r="AW181" s="17" t="str">
        <f t="shared" si="343"/>
        <v>m</v>
      </c>
      <c r="AX181" s="17">
        <f t="shared" si="344"/>
        <v>160</v>
      </c>
      <c r="AY181" s="170">
        <f t="shared" si="345"/>
        <v>38</v>
      </c>
      <c r="AZ181" s="17">
        <f t="shared" si="346"/>
        <v>2013</v>
      </c>
      <c r="BA181" s="17" t="str">
        <f t="shared" si="347"/>
        <v>i</v>
      </c>
      <c r="BB181" s="17">
        <f t="shared" si="348"/>
        <v>161</v>
      </c>
      <c r="BC181" s="170">
        <f t="shared" si="349"/>
        <v>60</v>
      </c>
      <c r="BD181" s="17">
        <f t="shared" si="350"/>
        <v>2012</v>
      </c>
      <c r="BE181" s="17" t="str">
        <f t="shared" si="351"/>
        <v>i</v>
      </c>
      <c r="BF181" s="131"/>
      <c r="BG181" s="131"/>
      <c r="BH181" s="131"/>
      <c r="BI181" s="131"/>
      <c r="BJ181" s="17">
        <f t="shared" si="352"/>
        <v>156</v>
      </c>
      <c r="BK181" s="172">
        <f t="shared" si="353"/>
        <v>1</v>
      </c>
      <c r="BL181" s="17">
        <f t="shared" si="354"/>
        <v>2013</v>
      </c>
      <c r="BM181" s="17" t="str">
        <f t="shared" si="355"/>
        <v>m</v>
      </c>
      <c r="BN181" s="17">
        <f t="shared" si="356"/>
        <v>194</v>
      </c>
      <c r="BO181" s="172">
        <f t="shared" si="357"/>
        <v>6.82</v>
      </c>
      <c r="BP181" s="17">
        <f t="shared" si="358"/>
        <v>2013</v>
      </c>
      <c r="BQ181" s="17" t="str">
        <f t="shared" si="359"/>
        <v>m</v>
      </c>
      <c r="BR181" s="131"/>
      <c r="BS181" s="131"/>
      <c r="BT181" s="131"/>
      <c r="BU181" s="131"/>
      <c r="BV181" s="138"/>
      <c r="BW181" s="138"/>
      <c r="BX181" s="138"/>
      <c r="BY181" s="138"/>
      <c r="BZ181" s="17">
        <f t="shared" si="360"/>
        <v>15</v>
      </c>
      <c r="CA181" s="170">
        <f t="shared" si="361"/>
        <v>199</v>
      </c>
      <c r="CB181" s="17">
        <f t="shared" si="362"/>
        <v>2013</v>
      </c>
      <c r="CC181" s="17" t="str">
        <f t="shared" si="363"/>
        <v>m</v>
      </c>
      <c r="CD181" s="131"/>
      <c r="CE181" s="131"/>
      <c r="CF181" s="131"/>
      <c r="CG181" s="131"/>
      <c r="CH181" s="17">
        <f t="shared" si="364"/>
        <v>183</v>
      </c>
      <c r="CI181" s="171">
        <f t="shared" si="365"/>
        <v>1.42</v>
      </c>
      <c r="CJ181" s="17">
        <f t="shared" si="366"/>
        <v>2013</v>
      </c>
      <c r="CK181" s="17" t="str">
        <f t="shared" si="367"/>
        <v>m</v>
      </c>
      <c r="CL181" s="17">
        <f t="shared" si="368"/>
        <v>163</v>
      </c>
      <c r="CM181" s="170">
        <f t="shared" si="369"/>
        <v>41</v>
      </c>
      <c r="CN181" s="17">
        <f t="shared" si="370"/>
        <v>2013</v>
      </c>
      <c r="CO181" s="17" t="str">
        <f t="shared" si="371"/>
        <v>i</v>
      </c>
    </row>
    <row r="182" spans="1:93" ht="16">
      <c r="A182" s="45" t="s">
        <v>555</v>
      </c>
      <c r="B182" s="45" t="s">
        <v>554</v>
      </c>
      <c r="C182" s="117" t="s">
        <v>170</v>
      </c>
      <c r="D182" s="82">
        <f t="shared" si="310"/>
        <v>147.46666666666667</v>
      </c>
      <c r="E182" s="83">
        <f t="shared" si="311"/>
        <v>176</v>
      </c>
      <c r="F182" s="131"/>
      <c r="G182" s="131"/>
      <c r="H182" s="131"/>
      <c r="I182" s="131"/>
      <c r="J182" s="17">
        <f t="shared" si="312"/>
        <v>159</v>
      </c>
      <c r="K182" s="17">
        <f t="shared" si="313"/>
        <v>78</v>
      </c>
      <c r="L182" s="17">
        <f t="shared" si="314"/>
        <v>2007</v>
      </c>
      <c r="M182" s="17" t="str">
        <f t="shared" si="315"/>
        <v>m</v>
      </c>
      <c r="N182" s="17">
        <f t="shared" si="316"/>
        <v>178</v>
      </c>
      <c r="O182" s="17">
        <f t="shared" si="317"/>
        <v>12</v>
      </c>
      <c r="P182" s="17">
        <f t="shared" si="318"/>
        <v>2010</v>
      </c>
      <c r="Q182" s="17" t="str">
        <f t="shared" si="319"/>
        <v>m</v>
      </c>
      <c r="R182" s="131"/>
      <c r="S182" s="131"/>
      <c r="T182" s="131"/>
      <c r="U182" s="131"/>
      <c r="V182" s="17">
        <f t="shared" si="320"/>
        <v>157</v>
      </c>
      <c r="W182" s="17">
        <f t="shared" si="321"/>
        <v>100</v>
      </c>
      <c r="X182" s="17">
        <f t="shared" si="322"/>
        <v>2010</v>
      </c>
      <c r="Y182" s="17" t="str">
        <f t="shared" si="323"/>
        <v>m</v>
      </c>
      <c r="Z182" s="17">
        <f t="shared" si="324"/>
        <v>160</v>
      </c>
      <c r="AA182" s="173">
        <f t="shared" si="325"/>
        <v>0.88700000000000001</v>
      </c>
      <c r="AB182" s="17">
        <f t="shared" si="326"/>
        <v>2008</v>
      </c>
      <c r="AC182" s="17" t="str">
        <f t="shared" si="327"/>
        <v>m</v>
      </c>
      <c r="AD182" s="17">
        <f t="shared" si="328"/>
        <v>165</v>
      </c>
      <c r="AE182" s="170">
        <f t="shared" si="329"/>
        <v>6806</v>
      </c>
      <c r="AF182" s="17">
        <f t="shared" si="330"/>
        <v>2011</v>
      </c>
      <c r="AG182" s="17" t="str">
        <f t="shared" si="331"/>
        <v>m</v>
      </c>
      <c r="AH182" s="131"/>
      <c r="AI182" s="131"/>
      <c r="AJ182" s="131"/>
      <c r="AK182" s="131"/>
      <c r="AL182" s="17">
        <f t="shared" si="332"/>
        <v>153</v>
      </c>
      <c r="AM182" s="17">
        <f t="shared" si="333"/>
        <v>8</v>
      </c>
      <c r="AN182" s="17">
        <f t="shared" si="334"/>
        <v>2010</v>
      </c>
      <c r="AO182" s="17" t="str">
        <f t="shared" si="335"/>
        <v>i</v>
      </c>
      <c r="AP182" s="17">
        <f t="shared" si="336"/>
        <v>132</v>
      </c>
      <c r="AQ182" s="172">
        <f t="shared" si="337"/>
        <v>9.1999999999999993</v>
      </c>
      <c r="AR182" s="17">
        <f t="shared" si="338"/>
        <v>2009</v>
      </c>
      <c r="AS182" s="17" t="str">
        <f t="shared" si="339"/>
        <v>m</v>
      </c>
      <c r="AT182" s="17">
        <f t="shared" si="340"/>
        <v>160</v>
      </c>
      <c r="AU182" s="141">
        <f t="shared" si="341"/>
        <v>23110</v>
      </c>
      <c r="AV182" s="17">
        <f t="shared" si="342"/>
        <v>2010</v>
      </c>
      <c r="AW182" s="17" t="str">
        <f t="shared" si="343"/>
        <v>m</v>
      </c>
      <c r="AX182" s="17">
        <f t="shared" si="344"/>
        <v>166</v>
      </c>
      <c r="AY182" s="170">
        <f t="shared" si="345"/>
        <v>33</v>
      </c>
      <c r="AZ182" s="17">
        <f t="shared" si="346"/>
        <v>2013</v>
      </c>
      <c r="BA182" s="17" t="str">
        <f t="shared" si="347"/>
        <v>m</v>
      </c>
      <c r="BB182" s="17">
        <f t="shared" si="348"/>
        <v>170</v>
      </c>
      <c r="BC182" s="170">
        <f t="shared" si="349"/>
        <v>62</v>
      </c>
      <c r="BD182" s="17">
        <f t="shared" si="350"/>
        <v>2012</v>
      </c>
      <c r="BE182" s="17" t="str">
        <f t="shared" si="351"/>
        <v>m</v>
      </c>
      <c r="BF182" s="131"/>
      <c r="BG182" s="131"/>
      <c r="BH182" s="131"/>
      <c r="BI182" s="131"/>
      <c r="BJ182" s="17">
        <f t="shared" si="352"/>
        <v>156</v>
      </c>
      <c r="BK182" s="172">
        <f t="shared" si="353"/>
        <v>1</v>
      </c>
      <c r="BL182" s="17">
        <f t="shared" si="354"/>
        <v>2013</v>
      </c>
      <c r="BM182" s="17" t="str">
        <f t="shared" si="355"/>
        <v>m</v>
      </c>
      <c r="BN182" s="17">
        <f t="shared" si="356"/>
        <v>153</v>
      </c>
      <c r="BO182" s="172">
        <f t="shared" si="357"/>
        <v>20.49</v>
      </c>
      <c r="BP182" s="17">
        <f t="shared" si="358"/>
        <v>2013</v>
      </c>
      <c r="BQ182" s="17" t="str">
        <f t="shared" si="359"/>
        <v>m</v>
      </c>
      <c r="BR182" s="131"/>
      <c r="BS182" s="131"/>
      <c r="BT182" s="131"/>
      <c r="BU182" s="131"/>
      <c r="BV182" s="138"/>
      <c r="BW182" s="138"/>
      <c r="BX182" s="138"/>
      <c r="BY182" s="138"/>
      <c r="BZ182" s="17">
        <f t="shared" si="360"/>
        <v>154</v>
      </c>
      <c r="CA182" s="170">
        <f t="shared" si="361"/>
        <v>49</v>
      </c>
      <c r="CB182" s="17">
        <f t="shared" si="362"/>
        <v>2013</v>
      </c>
      <c r="CC182" s="17" t="str">
        <f t="shared" si="363"/>
        <v>m</v>
      </c>
      <c r="CD182" s="131"/>
      <c r="CE182" s="131"/>
      <c r="CF182" s="131"/>
      <c r="CG182" s="131"/>
      <c r="CH182" s="17">
        <f t="shared" si="364"/>
        <v>163</v>
      </c>
      <c r="CI182" s="171">
        <f t="shared" si="365"/>
        <v>0.89</v>
      </c>
      <c r="CJ182" s="17">
        <f t="shared" si="366"/>
        <v>2013</v>
      </c>
      <c r="CK182" s="17" t="str">
        <f t="shared" si="367"/>
        <v>m</v>
      </c>
      <c r="CL182" s="17">
        <f t="shared" si="368"/>
        <v>146</v>
      </c>
      <c r="CM182" s="170">
        <f t="shared" si="369"/>
        <v>38</v>
      </c>
      <c r="CN182" s="17">
        <f t="shared" si="370"/>
        <v>2013</v>
      </c>
      <c r="CO182" s="17" t="str">
        <f t="shared" si="371"/>
        <v>m</v>
      </c>
    </row>
    <row r="183" spans="1:93" ht="16">
      <c r="A183" s="45" t="s">
        <v>519</v>
      </c>
      <c r="B183" s="45" t="s">
        <v>518</v>
      </c>
      <c r="C183" s="117" t="s">
        <v>176</v>
      </c>
      <c r="D183" s="82">
        <f t="shared" si="310"/>
        <v>148.66666666666666</v>
      </c>
      <c r="E183" s="83">
        <f t="shared" si="311"/>
        <v>177</v>
      </c>
      <c r="F183" s="131"/>
      <c r="G183" s="131"/>
      <c r="H183" s="131"/>
      <c r="I183" s="131"/>
      <c r="J183" s="17">
        <f t="shared" si="312"/>
        <v>166</v>
      </c>
      <c r="K183" s="17">
        <f t="shared" si="313"/>
        <v>79</v>
      </c>
      <c r="L183" s="17">
        <f t="shared" si="314"/>
        <v>2007</v>
      </c>
      <c r="M183" s="17" t="str">
        <f t="shared" si="315"/>
        <v>m</v>
      </c>
      <c r="N183" s="17">
        <f t="shared" si="316"/>
        <v>178</v>
      </c>
      <c r="O183" s="17">
        <f t="shared" si="317"/>
        <v>12</v>
      </c>
      <c r="P183" s="17">
        <f t="shared" si="318"/>
        <v>2010</v>
      </c>
      <c r="Q183" s="17" t="str">
        <f t="shared" si="319"/>
        <v>m</v>
      </c>
      <c r="R183" s="131"/>
      <c r="S183" s="131"/>
      <c r="T183" s="131"/>
      <c r="U183" s="131"/>
      <c r="V183" s="17">
        <f t="shared" si="320"/>
        <v>137</v>
      </c>
      <c r="W183" s="17">
        <f t="shared" si="321"/>
        <v>97</v>
      </c>
      <c r="X183" s="17">
        <f t="shared" si="322"/>
        <v>2010</v>
      </c>
      <c r="Y183" s="17" t="str">
        <f t="shared" si="323"/>
        <v>i</v>
      </c>
      <c r="Z183" s="17">
        <f t="shared" si="324"/>
        <v>188</v>
      </c>
      <c r="AA183" s="173">
        <f t="shared" si="325"/>
        <v>0.93899999999999995</v>
      </c>
      <c r="AB183" s="17">
        <f t="shared" si="326"/>
        <v>2008</v>
      </c>
      <c r="AC183" s="17" t="str">
        <f t="shared" si="327"/>
        <v>m</v>
      </c>
      <c r="AD183" s="17">
        <f t="shared" si="328"/>
        <v>184</v>
      </c>
      <c r="AE183" s="170">
        <f t="shared" si="329"/>
        <v>10162</v>
      </c>
      <c r="AF183" s="17">
        <f t="shared" si="330"/>
        <v>2011</v>
      </c>
      <c r="AG183" s="17" t="str">
        <f t="shared" si="331"/>
        <v>m</v>
      </c>
      <c r="AH183" s="131"/>
      <c r="AI183" s="131"/>
      <c r="AJ183" s="131"/>
      <c r="AK183" s="131"/>
      <c r="AL183" s="17">
        <f t="shared" si="332"/>
        <v>145</v>
      </c>
      <c r="AM183" s="17">
        <f t="shared" si="333"/>
        <v>9</v>
      </c>
      <c r="AN183" s="17">
        <f t="shared" si="334"/>
        <v>2010</v>
      </c>
      <c r="AO183" s="17" t="str">
        <f t="shared" si="335"/>
        <v>i</v>
      </c>
      <c r="AP183" s="17">
        <f t="shared" si="336"/>
        <v>191</v>
      </c>
      <c r="AQ183" s="172">
        <f t="shared" si="337"/>
        <v>3.6</v>
      </c>
      <c r="AR183" s="17">
        <f t="shared" si="338"/>
        <v>2009</v>
      </c>
      <c r="AS183" s="17" t="str">
        <f t="shared" si="339"/>
        <v>m</v>
      </c>
      <c r="AT183" s="17">
        <f t="shared" si="340"/>
        <v>156</v>
      </c>
      <c r="AU183" s="141">
        <f t="shared" si="341"/>
        <v>21052</v>
      </c>
      <c r="AV183" s="17">
        <f t="shared" si="342"/>
        <v>2010</v>
      </c>
      <c r="AW183" s="17" t="str">
        <f t="shared" si="343"/>
        <v>m</v>
      </c>
      <c r="AX183" s="17">
        <f t="shared" si="344"/>
        <v>193</v>
      </c>
      <c r="AY183" s="170">
        <f t="shared" si="345"/>
        <v>7</v>
      </c>
      <c r="AZ183" s="17">
        <f t="shared" si="346"/>
        <v>2013</v>
      </c>
      <c r="BA183" s="17" t="str">
        <f t="shared" si="347"/>
        <v>m</v>
      </c>
      <c r="BB183" s="17">
        <f t="shared" si="348"/>
        <v>138</v>
      </c>
      <c r="BC183" s="170">
        <f t="shared" si="349"/>
        <v>57</v>
      </c>
      <c r="BD183" s="17">
        <f t="shared" si="350"/>
        <v>2012</v>
      </c>
      <c r="BE183" s="17" t="str">
        <f t="shared" si="351"/>
        <v>m</v>
      </c>
      <c r="BF183" s="131"/>
      <c r="BG183" s="131"/>
      <c r="BH183" s="131"/>
      <c r="BI183" s="131"/>
      <c r="BJ183" s="17">
        <f t="shared" si="352"/>
        <v>137</v>
      </c>
      <c r="BK183" s="172">
        <f t="shared" si="353"/>
        <v>1.5</v>
      </c>
      <c r="BL183" s="17">
        <f t="shared" si="354"/>
        <v>2013</v>
      </c>
      <c r="BM183" s="17" t="str">
        <f t="shared" si="355"/>
        <v>m</v>
      </c>
      <c r="BN183" s="17">
        <f t="shared" si="356"/>
        <v>136</v>
      </c>
      <c r="BO183" s="172">
        <f t="shared" si="357"/>
        <v>24.48</v>
      </c>
      <c r="BP183" s="17">
        <f t="shared" si="358"/>
        <v>2013</v>
      </c>
      <c r="BQ183" s="17" t="str">
        <f t="shared" si="359"/>
        <v>m</v>
      </c>
      <c r="BR183" s="131"/>
      <c r="BS183" s="131"/>
      <c r="BT183" s="131"/>
      <c r="BU183" s="131"/>
      <c r="BV183" s="138"/>
      <c r="BW183" s="138"/>
      <c r="BX183" s="138"/>
      <c r="BY183" s="138"/>
      <c r="BZ183" s="17">
        <f t="shared" si="360"/>
        <v>188</v>
      </c>
      <c r="CA183" s="170">
        <f t="shared" si="361"/>
        <v>13</v>
      </c>
      <c r="CB183" s="17">
        <f t="shared" si="362"/>
        <v>2013</v>
      </c>
      <c r="CC183" s="17" t="str">
        <f t="shared" si="363"/>
        <v>m</v>
      </c>
      <c r="CD183" s="131"/>
      <c r="CE183" s="131"/>
      <c r="CF183" s="131"/>
      <c r="CG183" s="131"/>
      <c r="CH183" s="17">
        <f t="shared" si="364"/>
        <v>149</v>
      </c>
      <c r="CI183" s="171">
        <f t="shared" si="365"/>
        <v>0.73</v>
      </c>
      <c r="CJ183" s="17">
        <f t="shared" si="366"/>
        <v>2013</v>
      </c>
      <c r="CK183" s="17" t="str">
        <f t="shared" si="367"/>
        <v>m</v>
      </c>
      <c r="CL183" s="17">
        <f t="shared" si="368"/>
        <v>132</v>
      </c>
      <c r="CM183" s="170">
        <f t="shared" si="369"/>
        <v>35</v>
      </c>
      <c r="CN183" s="17">
        <f t="shared" si="370"/>
        <v>2013</v>
      </c>
      <c r="CO183" s="17" t="str">
        <f t="shared" si="371"/>
        <v>i</v>
      </c>
    </row>
    <row r="184" spans="1:93" ht="16">
      <c r="A184" s="45" t="s">
        <v>353</v>
      </c>
      <c r="B184" s="45" t="s">
        <v>352</v>
      </c>
      <c r="C184" s="117" t="s">
        <v>192</v>
      </c>
      <c r="D184" s="82">
        <f t="shared" si="310"/>
        <v>149.86666666666667</v>
      </c>
      <c r="E184" s="83">
        <f t="shared" si="311"/>
        <v>178</v>
      </c>
      <c r="F184" s="131"/>
      <c r="G184" s="131"/>
      <c r="H184" s="131"/>
      <c r="I184" s="131"/>
      <c r="J184" s="17">
        <f t="shared" si="312"/>
        <v>182</v>
      </c>
      <c r="K184" s="17">
        <f t="shared" si="313"/>
        <v>81</v>
      </c>
      <c r="L184" s="17">
        <f t="shared" si="314"/>
        <v>2007</v>
      </c>
      <c r="M184" s="17" t="str">
        <f t="shared" si="315"/>
        <v>m</v>
      </c>
      <c r="N184" s="17">
        <f t="shared" si="316"/>
        <v>160</v>
      </c>
      <c r="O184" s="17">
        <f t="shared" si="317"/>
        <v>11</v>
      </c>
      <c r="P184" s="17">
        <f t="shared" si="318"/>
        <v>2010</v>
      </c>
      <c r="Q184" s="17" t="str">
        <f t="shared" si="319"/>
        <v>m</v>
      </c>
      <c r="R184" s="131"/>
      <c r="S184" s="131"/>
      <c r="T184" s="131"/>
      <c r="U184" s="131"/>
      <c r="V184" s="17">
        <f t="shared" si="320"/>
        <v>157</v>
      </c>
      <c r="W184" s="17">
        <f t="shared" si="321"/>
        <v>100</v>
      </c>
      <c r="X184" s="17">
        <f t="shared" si="322"/>
        <v>2010</v>
      </c>
      <c r="Y184" s="17" t="str">
        <f t="shared" si="323"/>
        <v>m</v>
      </c>
      <c r="Z184" s="17">
        <f t="shared" si="324"/>
        <v>199</v>
      </c>
      <c r="AA184" s="173">
        <f t="shared" si="325"/>
        <v>0.96699999999999997</v>
      </c>
      <c r="AB184" s="17">
        <f t="shared" si="326"/>
        <v>2008</v>
      </c>
      <c r="AC184" s="17" t="str">
        <f t="shared" si="327"/>
        <v>m</v>
      </c>
      <c r="AD184" s="17">
        <f t="shared" si="328"/>
        <v>170</v>
      </c>
      <c r="AE184" s="170">
        <f t="shared" si="329"/>
        <v>7289</v>
      </c>
      <c r="AF184" s="17">
        <f t="shared" si="330"/>
        <v>2011</v>
      </c>
      <c r="AG184" s="17" t="str">
        <f t="shared" si="331"/>
        <v>m</v>
      </c>
      <c r="AH184" s="131"/>
      <c r="AI184" s="131"/>
      <c r="AJ184" s="131"/>
      <c r="AK184" s="131"/>
      <c r="AL184" s="17">
        <f t="shared" si="332"/>
        <v>172</v>
      </c>
      <c r="AM184" s="17">
        <f t="shared" si="333"/>
        <v>3</v>
      </c>
      <c r="AN184" s="17">
        <f t="shared" si="334"/>
        <v>2010</v>
      </c>
      <c r="AO184" s="17" t="str">
        <f t="shared" si="335"/>
        <v>i</v>
      </c>
      <c r="AP184" s="17">
        <f t="shared" si="336"/>
        <v>149</v>
      </c>
      <c r="AQ184" s="172">
        <f t="shared" si="337"/>
        <v>7.8</v>
      </c>
      <c r="AR184" s="17">
        <f t="shared" si="338"/>
        <v>2008</v>
      </c>
      <c r="AS184" s="17" t="str">
        <f t="shared" si="339"/>
        <v>m</v>
      </c>
      <c r="AT184" s="17">
        <f t="shared" si="340"/>
        <v>175</v>
      </c>
      <c r="AU184" s="141">
        <f t="shared" si="341"/>
        <v>39546</v>
      </c>
      <c r="AV184" s="17">
        <f t="shared" si="342"/>
        <v>2010</v>
      </c>
      <c r="AW184" s="17" t="str">
        <f t="shared" si="343"/>
        <v>m</v>
      </c>
      <c r="AX184" s="17">
        <f t="shared" si="344"/>
        <v>160</v>
      </c>
      <c r="AY184" s="170">
        <f t="shared" si="345"/>
        <v>38</v>
      </c>
      <c r="AZ184" s="17">
        <f t="shared" si="346"/>
        <v>2013</v>
      </c>
      <c r="BA184" s="17" t="str">
        <f t="shared" si="347"/>
        <v>m</v>
      </c>
      <c r="BB184" s="17">
        <f t="shared" si="348"/>
        <v>191</v>
      </c>
      <c r="BC184" s="170">
        <f t="shared" si="349"/>
        <v>69</v>
      </c>
      <c r="BD184" s="17">
        <f t="shared" si="350"/>
        <v>2012</v>
      </c>
      <c r="BE184" s="17" t="str">
        <f t="shared" si="351"/>
        <v>m</v>
      </c>
      <c r="BF184" s="131"/>
      <c r="BG184" s="131"/>
      <c r="BH184" s="131"/>
      <c r="BI184" s="131"/>
      <c r="BJ184" s="17">
        <f t="shared" si="352"/>
        <v>156</v>
      </c>
      <c r="BK184" s="172">
        <f t="shared" si="353"/>
        <v>1</v>
      </c>
      <c r="BL184" s="17">
        <f t="shared" si="354"/>
        <v>2013</v>
      </c>
      <c r="BM184" s="17" t="str">
        <f t="shared" si="355"/>
        <v>m</v>
      </c>
      <c r="BN184" s="17">
        <f t="shared" si="356"/>
        <v>150</v>
      </c>
      <c r="BO184" s="172">
        <f t="shared" si="357"/>
        <v>21.6</v>
      </c>
      <c r="BP184" s="17">
        <f t="shared" si="358"/>
        <v>2013</v>
      </c>
      <c r="BQ184" s="17" t="str">
        <f t="shared" si="359"/>
        <v>m</v>
      </c>
      <c r="BR184" s="131"/>
      <c r="BS184" s="131"/>
      <c r="BT184" s="131"/>
      <c r="BU184" s="131"/>
      <c r="BV184" s="138"/>
      <c r="BW184" s="138"/>
      <c r="BX184" s="138"/>
      <c r="BY184" s="138"/>
      <c r="BZ184" s="17">
        <f t="shared" si="360"/>
        <v>195</v>
      </c>
      <c r="CA184" s="170">
        <f t="shared" si="361"/>
        <v>6</v>
      </c>
      <c r="CB184" s="17">
        <f t="shared" si="362"/>
        <v>2013</v>
      </c>
      <c r="CC184" s="17" t="str">
        <f t="shared" si="363"/>
        <v>m</v>
      </c>
      <c r="CD184" s="131"/>
      <c r="CE184" s="131"/>
      <c r="CF184" s="131"/>
      <c r="CG184" s="131"/>
      <c r="CH184" s="17">
        <f t="shared" si="364"/>
        <v>175</v>
      </c>
      <c r="CI184" s="171">
        <f t="shared" si="365"/>
        <v>1.18</v>
      </c>
      <c r="CJ184" s="17">
        <f t="shared" si="366"/>
        <v>2013</v>
      </c>
      <c r="CK184" s="17" t="str">
        <f t="shared" si="367"/>
        <v>m</v>
      </c>
      <c r="CL184" s="17">
        <f t="shared" si="368"/>
        <v>56</v>
      </c>
      <c r="CM184" s="170">
        <f t="shared" si="369"/>
        <v>28</v>
      </c>
      <c r="CN184" s="17">
        <f t="shared" si="370"/>
        <v>2013</v>
      </c>
      <c r="CO184" s="17" t="str">
        <f t="shared" si="371"/>
        <v>m</v>
      </c>
    </row>
    <row r="185" spans="1:93" ht="16">
      <c r="A185" s="45" t="s">
        <v>295</v>
      </c>
      <c r="B185" s="45" t="s">
        <v>294</v>
      </c>
      <c r="C185" s="117" t="s">
        <v>205</v>
      </c>
      <c r="D185" s="82">
        <f t="shared" si="310"/>
        <v>151.26666666666668</v>
      </c>
      <c r="E185" s="83">
        <f t="shared" si="311"/>
        <v>179</v>
      </c>
      <c r="F185" s="131"/>
      <c r="G185" s="131"/>
      <c r="H185" s="131"/>
      <c r="I185" s="131"/>
      <c r="J185" s="17">
        <f t="shared" si="312"/>
        <v>192</v>
      </c>
      <c r="K185" s="17">
        <f t="shared" si="313"/>
        <v>82</v>
      </c>
      <c r="L185" s="17">
        <f t="shared" si="314"/>
        <v>2007</v>
      </c>
      <c r="M185" s="17" t="str">
        <f t="shared" si="315"/>
        <v>i</v>
      </c>
      <c r="N185" s="17">
        <f t="shared" si="316"/>
        <v>160</v>
      </c>
      <c r="O185" s="17">
        <f t="shared" si="317"/>
        <v>11</v>
      </c>
      <c r="P185" s="17">
        <f t="shared" si="318"/>
        <v>2010</v>
      </c>
      <c r="Q185" s="17" t="str">
        <f t="shared" si="319"/>
        <v>i</v>
      </c>
      <c r="R185" s="131"/>
      <c r="S185" s="131"/>
      <c r="T185" s="131"/>
      <c r="U185" s="131"/>
      <c r="V185" s="17">
        <f t="shared" si="320"/>
        <v>129</v>
      </c>
      <c r="W185" s="17">
        <f t="shared" si="321"/>
        <v>96</v>
      </c>
      <c r="X185" s="17">
        <f t="shared" si="322"/>
        <v>2010</v>
      </c>
      <c r="Y185" s="17" t="str">
        <f t="shared" si="323"/>
        <v>m</v>
      </c>
      <c r="Z185" s="17">
        <f t="shared" si="324"/>
        <v>179</v>
      </c>
      <c r="AA185" s="173">
        <f t="shared" si="325"/>
        <v>0.91600000000000004</v>
      </c>
      <c r="AB185" s="17">
        <f t="shared" si="326"/>
        <v>2008</v>
      </c>
      <c r="AC185" s="17" t="str">
        <f t="shared" si="327"/>
        <v>i</v>
      </c>
      <c r="AD185" s="17">
        <f t="shared" si="328"/>
        <v>189</v>
      </c>
      <c r="AE185" s="170">
        <f t="shared" si="329"/>
        <v>13560</v>
      </c>
      <c r="AF185" s="17">
        <f t="shared" si="330"/>
        <v>2011</v>
      </c>
      <c r="AG185" s="17" t="str">
        <f t="shared" si="331"/>
        <v>i</v>
      </c>
      <c r="AH185" s="131"/>
      <c r="AI185" s="131"/>
      <c r="AJ185" s="131"/>
      <c r="AK185" s="131"/>
      <c r="AL185" s="17">
        <f t="shared" si="332"/>
        <v>190</v>
      </c>
      <c r="AM185" s="17">
        <f t="shared" si="333"/>
        <v>0</v>
      </c>
      <c r="AN185" s="17">
        <f t="shared" si="334"/>
        <v>2010</v>
      </c>
      <c r="AO185" s="17" t="str">
        <f t="shared" si="335"/>
        <v>i</v>
      </c>
      <c r="AP185" s="17">
        <f t="shared" si="336"/>
        <v>176</v>
      </c>
      <c r="AQ185" s="172">
        <f t="shared" si="337"/>
        <v>5.8</v>
      </c>
      <c r="AR185" s="17">
        <f t="shared" si="338"/>
        <v>2008</v>
      </c>
      <c r="AS185" s="17" t="str">
        <f t="shared" si="339"/>
        <v>i</v>
      </c>
      <c r="AT185" s="17">
        <f t="shared" si="340"/>
        <v>192</v>
      </c>
      <c r="AU185" s="141">
        <f t="shared" si="341"/>
        <v>57048</v>
      </c>
      <c r="AV185" s="17">
        <f t="shared" si="342"/>
        <v>2010</v>
      </c>
      <c r="AW185" s="17" t="str">
        <f t="shared" si="343"/>
        <v>m</v>
      </c>
      <c r="AX185" s="17">
        <f t="shared" si="344"/>
        <v>169</v>
      </c>
      <c r="AY185" s="170">
        <f t="shared" si="345"/>
        <v>30</v>
      </c>
      <c r="AZ185" s="17">
        <f t="shared" si="346"/>
        <v>2013</v>
      </c>
      <c r="BA185" s="17" t="str">
        <f t="shared" si="347"/>
        <v>i</v>
      </c>
      <c r="BB185" s="17">
        <f t="shared" si="348"/>
        <v>166</v>
      </c>
      <c r="BC185" s="170">
        <f t="shared" si="349"/>
        <v>61</v>
      </c>
      <c r="BD185" s="17">
        <f t="shared" si="350"/>
        <v>2012</v>
      </c>
      <c r="BE185" s="17" t="str">
        <f t="shared" si="351"/>
        <v>i</v>
      </c>
      <c r="BF185" s="131"/>
      <c r="BG185" s="131"/>
      <c r="BH185" s="131"/>
      <c r="BI185" s="131"/>
      <c r="BJ185" s="17">
        <f t="shared" si="352"/>
        <v>154</v>
      </c>
      <c r="BK185" s="172">
        <f t="shared" si="353"/>
        <v>1.4</v>
      </c>
      <c r="BL185" s="17">
        <f t="shared" si="354"/>
        <v>2013</v>
      </c>
      <c r="BM185" s="17" t="str">
        <f t="shared" si="355"/>
        <v>i</v>
      </c>
      <c r="BN185" s="17">
        <f t="shared" si="356"/>
        <v>181</v>
      </c>
      <c r="BO185" s="172">
        <f t="shared" si="357"/>
        <v>10.95</v>
      </c>
      <c r="BP185" s="17">
        <f t="shared" si="358"/>
        <v>2013</v>
      </c>
      <c r="BQ185" s="17" t="str">
        <f t="shared" si="359"/>
        <v>i</v>
      </c>
      <c r="BR185" s="131"/>
      <c r="BS185" s="131"/>
      <c r="BT185" s="131"/>
      <c r="BU185" s="131"/>
      <c r="BV185" s="138"/>
      <c r="BW185" s="138"/>
      <c r="BX185" s="138"/>
      <c r="BY185" s="138"/>
      <c r="BZ185" s="17">
        <f t="shared" si="360"/>
        <v>25</v>
      </c>
      <c r="CA185" s="170">
        <f t="shared" si="361"/>
        <v>188</v>
      </c>
      <c r="CB185" s="17">
        <f t="shared" si="362"/>
        <v>2013</v>
      </c>
      <c r="CC185" s="17" t="str">
        <f t="shared" si="363"/>
        <v>m</v>
      </c>
      <c r="CD185" s="131"/>
      <c r="CE185" s="131"/>
      <c r="CF185" s="131"/>
      <c r="CG185" s="131"/>
      <c r="CH185" s="17">
        <f t="shared" si="364"/>
        <v>168</v>
      </c>
      <c r="CI185" s="171">
        <f t="shared" si="365"/>
        <v>1.02</v>
      </c>
      <c r="CJ185" s="17">
        <f t="shared" si="366"/>
        <v>2013</v>
      </c>
      <c r="CK185" s="17" t="str">
        <f t="shared" si="367"/>
        <v>m</v>
      </c>
      <c r="CL185" s="17">
        <f t="shared" si="368"/>
        <v>178</v>
      </c>
      <c r="CM185" s="170">
        <f t="shared" si="369"/>
        <v>44</v>
      </c>
      <c r="CN185" s="17">
        <f t="shared" si="370"/>
        <v>2013</v>
      </c>
      <c r="CO185" s="17" t="str">
        <f t="shared" si="371"/>
        <v>i</v>
      </c>
    </row>
    <row r="186" spans="1:93" ht="16">
      <c r="A186" s="45" t="s">
        <v>259</v>
      </c>
      <c r="B186" s="45" t="s">
        <v>258</v>
      </c>
      <c r="C186" s="117" t="s">
        <v>180</v>
      </c>
      <c r="D186" s="82">
        <f t="shared" si="310"/>
        <v>154.4</v>
      </c>
      <c r="E186" s="83">
        <f t="shared" si="311"/>
        <v>180</v>
      </c>
      <c r="F186" s="131"/>
      <c r="G186" s="131"/>
      <c r="H186" s="131"/>
      <c r="I186" s="131"/>
      <c r="J186" s="17">
        <f t="shared" si="312"/>
        <v>172</v>
      </c>
      <c r="K186" s="17">
        <f t="shared" si="313"/>
        <v>80</v>
      </c>
      <c r="L186" s="17">
        <f t="shared" si="314"/>
        <v>2007</v>
      </c>
      <c r="M186" s="17" t="str">
        <f t="shared" si="315"/>
        <v>m</v>
      </c>
      <c r="N186" s="17">
        <f t="shared" si="316"/>
        <v>160</v>
      </c>
      <c r="O186" s="17">
        <f t="shared" si="317"/>
        <v>11</v>
      </c>
      <c r="P186" s="17">
        <f t="shared" si="318"/>
        <v>2010</v>
      </c>
      <c r="Q186" s="17" t="str">
        <f t="shared" si="319"/>
        <v>m</v>
      </c>
      <c r="R186" s="131"/>
      <c r="S186" s="131"/>
      <c r="T186" s="131"/>
      <c r="U186" s="131"/>
      <c r="V186" s="17">
        <f t="shared" si="320"/>
        <v>157</v>
      </c>
      <c r="W186" s="17">
        <f t="shared" si="321"/>
        <v>100</v>
      </c>
      <c r="X186" s="17">
        <f t="shared" si="322"/>
        <v>2010</v>
      </c>
      <c r="Y186" s="17" t="str">
        <f t="shared" si="323"/>
        <v>m</v>
      </c>
      <c r="Z186" s="17">
        <f t="shared" si="324"/>
        <v>195</v>
      </c>
      <c r="AA186" s="173">
        <f t="shared" si="325"/>
        <v>0.95499999999999996</v>
      </c>
      <c r="AB186" s="17">
        <f t="shared" si="326"/>
        <v>2008</v>
      </c>
      <c r="AC186" s="17" t="str">
        <f t="shared" si="327"/>
        <v>m</v>
      </c>
      <c r="AD186" s="17">
        <f t="shared" si="328"/>
        <v>173</v>
      </c>
      <c r="AE186" s="170">
        <f t="shared" si="329"/>
        <v>8021</v>
      </c>
      <c r="AF186" s="17">
        <f t="shared" si="330"/>
        <v>2011</v>
      </c>
      <c r="AG186" s="17" t="str">
        <f t="shared" si="331"/>
        <v>m</v>
      </c>
      <c r="AH186" s="131"/>
      <c r="AI186" s="131"/>
      <c r="AJ186" s="131"/>
      <c r="AK186" s="131"/>
      <c r="AL186" s="17">
        <f t="shared" si="332"/>
        <v>178</v>
      </c>
      <c r="AM186" s="17">
        <f t="shared" si="333"/>
        <v>2</v>
      </c>
      <c r="AN186" s="17">
        <f t="shared" si="334"/>
        <v>2010</v>
      </c>
      <c r="AO186" s="17" t="str">
        <f t="shared" si="335"/>
        <v>i</v>
      </c>
      <c r="AP186" s="17">
        <f t="shared" si="336"/>
        <v>146</v>
      </c>
      <c r="AQ186" s="172">
        <f t="shared" si="337"/>
        <v>7.9</v>
      </c>
      <c r="AR186" s="17">
        <f t="shared" si="338"/>
        <v>2009</v>
      </c>
      <c r="AS186" s="17" t="str">
        <f t="shared" si="339"/>
        <v>m</v>
      </c>
      <c r="AT186" s="17">
        <f t="shared" si="340"/>
        <v>181</v>
      </c>
      <c r="AU186" s="141">
        <f t="shared" si="341"/>
        <v>43815</v>
      </c>
      <c r="AV186" s="17">
        <f t="shared" si="342"/>
        <v>2010</v>
      </c>
      <c r="AW186" s="17" t="str">
        <f t="shared" si="343"/>
        <v>m</v>
      </c>
      <c r="AX186" s="17">
        <f t="shared" si="344"/>
        <v>163</v>
      </c>
      <c r="AY186" s="170">
        <f t="shared" si="345"/>
        <v>36</v>
      </c>
      <c r="AZ186" s="17">
        <f t="shared" si="346"/>
        <v>2013</v>
      </c>
      <c r="BA186" s="17" t="str">
        <f t="shared" si="347"/>
        <v>m</v>
      </c>
      <c r="BB186" s="17">
        <f t="shared" si="348"/>
        <v>173</v>
      </c>
      <c r="BC186" s="170">
        <f t="shared" si="349"/>
        <v>63</v>
      </c>
      <c r="BD186" s="17">
        <f t="shared" si="350"/>
        <v>2012</v>
      </c>
      <c r="BE186" s="17" t="str">
        <f t="shared" si="351"/>
        <v>m</v>
      </c>
      <c r="BF186" s="131"/>
      <c r="BG186" s="131"/>
      <c r="BH186" s="131"/>
      <c r="BI186" s="131"/>
      <c r="BJ186" s="17">
        <f t="shared" si="352"/>
        <v>156</v>
      </c>
      <c r="BK186" s="172">
        <f t="shared" si="353"/>
        <v>1</v>
      </c>
      <c r="BL186" s="17">
        <f t="shared" si="354"/>
        <v>2013</v>
      </c>
      <c r="BM186" s="17" t="str">
        <f t="shared" si="355"/>
        <v>m</v>
      </c>
      <c r="BN186" s="17">
        <f t="shared" si="356"/>
        <v>177</v>
      </c>
      <c r="BO186" s="172">
        <f t="shared" si="357"/>
        <v>12.94</v>
      </c>
      <c r="BP186" s="17">
        <f t="shared" si="358"/>
        <v>2013</v>
      </c>
      <c r="BQ186" s="17" t="str">
        <f t="shared" si="359"/>
        <v>m</v>
      </c>
      <c r="BR186" s="131"/>
      <c r="BS186" s="131"/>
      <c r="BT186" s="131"/>
      <c r="BU186" s="131"/>
      <c r="BV186" s="138"/>
      <c r="BW186" s="138"/>
      <c r="BX186" s="138"/>
      <c r="BY186" s="138"/>
      <c r="BZ186" s="17">
        <f t="shared" si="360"/>
        <v>181</v>
      </c>
      <c r="CA186" s="170">
        <f t="shared" si="361"/>
        <v>21</v>
      </c>
      <c r="CB186" s="17">
        <f t="shared" si="362"/>
        <v>2013</v>
      </c>
      <c r="CC186" s="17" t="str">
        <f t="shared" si="363"/>
        <v>m</v>
      </c>
      <c r="CD186" s="131"/>
      <c r="CE186" s="131"/>
      <c r="CF186" s="131"/>
      <c r="CG186" s="131"/>
      <c r="CH186" s="17">
        <f t="shared" si="364"/>
        <v>180</v>
      </c>
      <c r="CI186" s="171">
        <f t="shared" si="365"/>
        <v>1.33</v>
      </c>
      <c r="CJ186" s="17">
        <f t="shared" si="366"/>
        <v>2013</v>
      </c>
      <c r="CK186" s="17" t="str">
        <f t="shared" si="367"/>
        <v>m</v>
      </c>
      <c r="CL186" s="17">
        <f t="shared" si="368"/>
        <v>119</v>
      </c>
      <c r="CM186" s="170">
        <f t="shared" si="369"/>
        <v>33</v>
      </c>
      <c r="CN186" s="17">
        <f t="shared" si="370"/>
        <v>2013</v>
      </c>
      <c r="CO186" s="17" t="str">
        <f t="shared" si="371"/>
        <v>m</v>
      </c>
    </row>
    <row r="187" spans="1:93" ht="16">
      <c r="A187" s="45" t="s">
        <v>609</v>
      </c>
      <c r="B187" s="45" t="s">
        <v>608</v>
      </c>
      <c r="C187" s="117" t="s">
        <v>189</v>
      </c>
      <c r="D187" s="82">
        <f t="shared" si="310"/>
        <v>157.4</v>
      </c>
      <c r="E187" s="83">
        <f t="shared" si="311"/>
        <v>181</v>
      </c>
      <c r="F187" s="131"/>
      <c r="G187" s="131"/>
      <c r="H187" s="131"/>
      <c r="I187" s="131"/>
      <c r="J187" s="17">
        <f t="shared" si="312"/>
        <v>172</v>
      </c>
      <c r="K187" s="17">
        <f t="shared" si="313"/>
        <v>80</v>
      </c>
      <c r="L187" s="17">
        <f t="shared" si="314"/>
        <v>2007</v>
      </c>
      <c r="M187" s="17" t="str">
        <f t="shared" si="315"/>
        <v>i</v>
      </c>
      <c r="N187" s="17">
        <f t="shared" si="316"/>
        <v>107</v>
      </c>
      <c r="O187" s="17">
        <f t="shared" si="317"/>
        <v>9</v>
      </c>
      <c r="P187" s="17">
        <f t="shared" si="318"/>
        <v>2010</v>
      </c>
      <c r="Q187" s="17" t="str">
        <f t="shared" si="319"/>
        <v>m</v>
      </c>
      <c r="R187" s="131"/>
      <c r="S187" s="131"/>
      <c r="T187" s="131"/>
      <c r="U187" s="131"/>
      <c r="V187" s="17">
        <f t="shared" si="320"/>
        <v>157</v>
      </c>
      <c r="W187" s="17">
        <f t="shared" si="321"/>
        <v>100</v>
      </c>
      <c r="X187" s="17">
        <f t="shared" si="322"/>
        <v>2010</v>
      </c>
      <c r="Y187" s="17" t="str">
        <f t="shared" si="323"/>
        <v>i</v>
      </c>
      <c r="Z187" s="17">
        <f t="shared" si="324"/>
        <v>166</v>
      </c>
      <c r="AA187" s="173">
        <f t="shared" si="325"/>
        <v>0.89300000000000002</v>
      </c>
      <c r="AB187" s="17">
        <f t="shared" si="326"/>
        <v>2008</v>
      </c>
      <c r="AC187" s="17" t="str">
        <f t="shared" si="327"/>
        <v>m</v>
      </c>
      <c r="AD187" s="17">
        <f t="shared" si="328"/>
        <v>152</v>
      </c>
      <c r="AE187" s="170">
        <f t="shared" si="329"/>
        <v>5516</v>
      </c>
      <c r="AF187" s="17">
        <f t="shared" si="330"/>
        <v>2011</v>
      </c>
      <c r="AG187" s="17" t="str">
        <f t="shared" si="331"/>
        <v>m</v>
      </c>
      <c r="AH187" s="131"/>
      <c r="AI187" s="131"/>
      <c r="AJ187" s="131"/>
      <c r="AK187" s="131"/>
      <c r="AL187" s="17">
        <f t="shared" si="332"/>
        <v>166</v>
      </c>
      <c r="AM187" s="17">
        <f t="shared" si="333"/>
        <v>4</v>
      </c>
      <c r="AN187" s="17">
        <f t="shared" si="334"/>
        <v>2010</v>
      </c>
      <c r="AO187" s="17" t="str">
        <f t="shared" si="335"/>
        <v>i</v>
      </c>
      <c r="AP187" s="17">
        <f t="shared" si="336"/>
        <v>156</v>
      </c>
      <c r="AQ187" s="172">
        <f t="shared" si="337"/>
        <v>7.6</v>
      </c>
      <c r="AR187" s="17">
        <f t="shared" si="338"/>
        <v>2009</v>
      </c>
      <c r="AS187" s="17" t="str">
        <f t="shared" si="339"/>
        <v>m</v>
      </c>
      <c r="AT187" s="17">
        <f t="shared" si="340"/>
        <v>173</v>
      </c>
      <c r="AU187" s="141">
        <f t="shared" si="341"/>
        <v>36327</v>
      </c>
      <c r="AV187" s="17">
        <f t="shared" si="342"/>
        <v>2010</v>
      </c>
      <c r="AW187" s="17" t="str">
        <f t="shared" si="343"/>
        <v>m</v>
      </c>
      <c r="AX187" s="17">
        <f t="shared" si="344"/>
        <v>190</v>
      </c>
      <c r="AY187" s="170">
        <f t="shared" si="345"/>
        <v>10</v>
      </c>
      <c r="AZ187" s="17">
        <f t="shared" si="346"/>
        <v>2013</v>
      </c>
      <c r="BA187" s="17" t="str">
        <f t="shared" si="347"/>
        <v>m</v>
      </c>
      <c r="BB187" s="17">
        <f t="shared" si="348"/>
        <v>191</v>
      </c>
      <c r="BC187" s="170">
        <f t="shared" si="349"/>
        <v>69</v>
      </c>
      <c r="BD187" s="17">
        <f t="shared" si="350"/>
        <v>2012</v>
      </c>
      <c r="BE187" s="17" t="str">
        <f t="shared" si="351"/>
        <v>m</v>
      </c>
      <c r="BF187" s="131"/>
      <c r="BG187" s="131"/>
      <c r="BH187" s="131"/>
      <c r="BI187" s="131"/>
      <c r="BJ187" s="17">
        <f t="shared" si="352"/>
        <v>156</v>
      </c>
      <c r="BK187" s="172">
        <f t="shared" si="353"/>
        <v>1</v>
      </c>
      <c r="BL187" s="17">
        <f t="shared" si="354"/>
        <v>2013</v>
      </c>
      <c r="BM187" s="17" t="str">
        <f t="shared" si="355"/>
        <v>m</v>
      </c>
      <c r="BN187" s="17">
        <f t="shared" si="356"/>
        <v>167</v>
      </c>
      <c r="BO187" s="172">
        <f t="shared" si="357"/>
        <v>16.89</v>
      </c>
      <c r="BP187" s="17">
        <f t="shared" si="358"/>
        <v>2013</v>
      </c>
      <c r="BQ187" s="17" t="str">
        <f t="shared" si="359"/>
        <v>m</v>
      </c>
      <c r="BR187" s="131"/>
      <c r="BS187" s="131"/>
      <c r="BT187" s="131"/>
      <c r="BU187" s="131"/>
      <c r="BV187" s="138"/>
      <c r="BW187" s="138"/>
      <c r="BX187" s="138"/>
      <c r="BY187" s="138"/>
      <c r="BZ187" s="17">
        <f t="shared" si="360"/>
        <v>198</v>
      </c>
      <c r="CA187" s="170">
        <f t="shared" si="361"/>
        <v>3</v>
      </c>
      <c r="CB187" s="17">
        <f t="shared" si="362"/>
        <v>2013</v>
      </c>
      <c r="CC187" s="17" t="str">
        <f t="shared" si="363"/>
        <v>m</v>
      </c>
      <c r="CD187" s="131"/>
      <c r="CE187" s="131"/>
      <c r="CF187" s="131"/>
      <c r="CG187" s="131"/>
      <c r="CH187" s="17">
        <f t="shared" si="364"/>
        <v>181</v>
      </c>
      <c r="CI187" s="171">
        <f t="shared" si="365"/>
        <v>1.37</v>
      </c>
      <c r="CJ187" s="17">
        <f t="shared" si="366"/>
        <v>2013</v>
      </c>
      <c r="CK187" s="17" t="str">
        <f t="shared" si="367"/>
        <v>m</v>
      </c>
      <c r="CL187" s="17">
        <f t="shared" si="368"/>
        <v>195</v>
      </c>
      <c r="CM187" s="170">
        <f t="shared" si="369"/>
        <v>57</v>
      </c>
      <c r="CN187" s="17">
        <f t="shared" si="370"/>
        <v>2013</v>
      </c>
      <c r="CO187" s="17" t="str">
        <f t="shared" si="371"/>
        <v>m</v>
      </c>
    </row>
    <row r="188" spans="1:93" ht="16">
      <c r="A188" s="45" t="s">
        <v>435</v>
      </c>
      <c r="B188" s="45" t="s">
        <v>434</v>
      </c>
      <c r="C188" s="117" t="s">
        <v>185</v>
      </c>
      <c r="D188" s="82">
        <f t="shared" si="310"/>
        <v>157.80000000000001</v>
      </c>
      <c r="E188" s="83">
        <f t="shared" si="311"/>
        <v>182</v>
      </c>
      <c r="F188" s="131"/>
      <c r="G188" s="131"/>
      <c r="H188" s="131"/>
      <c r="I188" s="131"/>
      <c r="J188" s="17">
        <f t="shared" si="312"/>
        <v>172</v>
      </c>
      <c r="K188" s="17">
        <f t="shared" si="313"/>
        <v>80</v>
      </c>
      <c r="L188" s="17">
        <f t="shared" si="314"/>
        <v>2007</v>
      </c>
      <c r="M188" s="17" t="str">
        <f t="shared" si="315"/>
        <v>m</v>
      </c>
      <c r="N188" s="17">
        <f t="shared" si="316"/>
        <v>130</v>
      </c>
      <c r="O188" s="17">
        <f t="shared" si="317"/>
        <v>10</v>
      </c>
      <c r="P188" s="17">
        <f t="shared" si="318"/>
        <v>2010</v>
      </c>
      <c r="Q188" s="17" t="str">
        <f t="shared" si="319"/>
        <v>m</v>
      </c>
      <c r="R188" s="131"/>
      <c r="S188" s="131"/>
      <c r="T188" s="131"/>
      <c r="U188" s="131"/>
      <c r="V188" s="17">
        <f t="shared" si="320"/>
        <v>157</v>
      </c>
      <c r="W188" s="17">
        <f t="shared" si="321"/>
        <v>100</v>
      </c>
      <c r="X188" s="17">
        <f t="shared" si="322"/>
        <v>2010</v>
      </c>
      <c r="Y188" s="17" t="str">
        <f t="shared" si="323"/>
        <v>m</v>
      </c>
      <c r="Z188" s="17">
        <f t="shared" si="324"/>
        <v>184</v>
      </c>
      <c r="AA188" s="173">
        <f t="shared" si="325"/>
        <v>0.92800000000000005</v>
      </c>
      <c r="AB188" s="17">
        <f t="shared" si="326"/>
        <v>2008</v>
      </c>
      <c r="AC188" s="17" t="str">
        <f t="shared" si="327"/>
        <v>m</v>
      </c>
      <c r="AD188" s="17">
        <f t="shared" si="328"/>
        <v>191</v>
      </c>
      <c r="AE188" s="170">
        <f t="shared" si="329"/>
        <v>15530</v>
      </c>
      <c r="AF188" s="17">
        <f t="shared" si="330"/>
        <v>2011</v>
      </c>
      <c r="AG188" s="17" t="str">
        <f t="shared" si="331"/>
        <v>m</v>
      </c>
      <c r="AH188" s="131"/>
      <c r="AI188" s="131"/>
      <c r="AJ188" s="131"/>
      <c r="AK188" s="131"/>
      <c r="AL188" s="17">
        <f t="shared" si="332"/>
        <v>190</v>
      </c>
      <c r="AM188" s="17">
        <f t="shared" si="333"/>
        <v>0</v>
      </c>
      <c r="AN188" s="17">
        <f t="shared" si="334"/>
        <v>2010</v>
      </c>
      <c r="AO188" s="17" t="str">
        <f t="shared" si="335"/>
        <v>i</v>
      </c>
      <c r="AP188" s="17">
        <f t="shared" si="336"/>
        <v>177</v>
      </c>
      <c r="AQ188" s="172">
        <f t="shared" si="337"/>
        <v>5.7</v>
      </c>
      <c r="AR188" s="17">
        <f t="shared" si="338"/>
        <v>2009</v>
      </c>
      <c r="AS188" s="17" t="str">
        <f t="shared" si="339"/>
        <v>m</v>
      </c>
      <c r="AT188" s="17">
        <f t="shared" si="340"/>
        <v>198</v>
      </c>
      <c r="AU188" s="141">
        <f t="shared" si="341"/>
        <v>105095</v>
      </c>
      <c r="AV188" s="17">
        <f t="shared" si="342"/>
        <v>2010</v>
      </c>
      <c r="AW188" s="17" t="str">
        <f t="shared" si="343"/>
        <v>m</v>
      </c>
      <c r="AX188" s="17">
        <f t="shared" si="344"/>
        <v>133</v>
      </c>
      <c r="AY188" s="170">
        <f t="shared" si="345"/>
        <v>60</v>
      </c>
      <c r="AZ188" s="17">
        <f t="shared" si="346"/>
        <v>2013</v>
      </c>
      <c r="BA188" s="17" t="str">
        <f t="shared" si="347"/>
        <v>m</v>
      </c>
      <c r="BB188" s="17">
        <f t="shared" si="348"/>
        <v>191</v>
      </c>
      <c r="BC188" s="170">
        <f t="shared" si="349"/>
        <v>69</v>
      </c>
      <c r="BD188" s="17">
        <f t="shared" si="350"/>
        <v>2012</v>
      </c>
      <c r="BE188" s="17" t="str">
        <f t="shared" si="351"/>
        <v>m</v>
      </c>
      <c r="BF188" s="131"/>
      <c r="BG188" s="131"/>
      <c r="BH188" s="131"/>
      <c r="BI188" s="131"/>
      <c r="BJ188" s="17">
        <f t="shared" si="352"/>
        <v>156</v>
      </c>
      <c r="BK188" s="172">
        <f t="shared" si="353"/>
        <v>1</v>
      </c>
      <c r="BL188" s="17">
        <f t="shared" si="354"/>
        <v>2013</v>
      </c>
      <c r="BM188" s="17" t="str">
        <f t="shared" si="355"/>
        <v>m</v>
      </c>
      <c r="BN188" s="17">
        <f t="shared" si="356"/>
        <v>195</v>
      </c>
      <c r="BO188" s="172">
        <f t="shared" si="357"/>
        <v>6.68</v>
      </c>
      <c r="BP188" s="17">
        <f t="shared" si="358"/>
        <v>2013</v>
      </c>
      <c r="BQ188" s="17" t="str">
        <f t="shared" si="359"/>
        <v>m</v>
      </c>
      <c r="BR188" s="131"/>
      <c r="BS188" s="131"/>
      <c r="BT188" s="131"/>
      <c r="BU188" s="131"/>
      <c r="BV188" s="138"/>
      <c r="BW188" s="138"/>
      <c r="BX188" s="138"/>
      <c r="BY188" s="138"/>
      <c r="BZ188" s="17">
        <f t="shared" si="360"/>
        <v>115</v>
      </c>
      <c r="CA188" s="170">
        <f t="shared" si="361"/>
        <v>88</v>
      </c>
      <c r="CB188" s="17">
        <f t="shared" si="362"/>
        <v>2013</v>
      </c>
      <c r="CC188" s="17" t="str">
        <f t="shared" si="363"/>
        <v>m</v>
      </c>
      <c r="CD188" s="131"/>
      <c r="CE188" s="131"/>
      <c r="CF188" s="131"/>
      <c r="CG188" s="131"/>
      <c r="CH188" s="17">
        <f t="shared" si="364"/>
        <v>193</v>
      </c>
      <c r="CI188" s="171">
        <f t="shared" si="365"/>
        <v>1.71</v>
      </c>
      <c r="CJ188" s="17">
        <f t="shared" si="366"/>
        <v>2013</v>
      </c>
      <c r="CK188" s="17" t="str">
        <f t="shared" si="367"/>
        <v>m</v>
      </c>
      <c r="CL188" s="17">
        <f t="shared" si="368"/>
        <v>169</v>
      </c>
      <c r="CM188" s="170">
        <f t="shared" si="369"/>
        <v>42</v>
      </c>
      <c r="CN188" s="17">
        <f t="shared" si="370"/>
        <v>2013</v>
      </c>
      <c r="CO188" s="17" t="str">
        <f t="shared" si="371"/>
        <v>m</v>
      </c>
    </row>
    <row r="189" spans="1:93" ht="16">
      <c r="A189" s="45" t="s">
        <v>405</v>
      </c>
      <c r="B189" s="45" t="s">
        <v>404</v>
      </c>
      <c r="C189" s="117" t="s">
        <v>206</v>
      </c>
      <c r="D189" s="82">
        <f t="shared" si="310"/>
        <v>159.73333333333332</v>
      </c>
      <c r="E189" s="83">
        <f t="shared" si="311"/>
        <v>183</v>
      </c>
      <c r="F189" s="131"/>
      <c r="G189" s="131"/>
      <c r="H189" s="131"/>
      <c r="I189" s="131"/>
      <c r="J189" s="17">
        <f t="shared" si="312"/>
        <v>198</v>
      </c>
      <c r="K189" s="17">
        <f t="shared" si="313"/>
        <v>83</v>
      </c>
      <c r="L189" s="17">
        <f t="shared" si="314"/>
        <v>2007</v>
      </c>
      <c r="M189" s="17" t="str">
        <f t="shared" si="315"/>
        <v>m</v>
      </c>
      <c r="N189" s="17">
        <f t="shared" si="316"/>
        <v>178</v>
      </c>
      <c r="O189" s="17">
        <f t="shared" si="317"/>
        <v>12</v>
      </c>
      <c r="P189" s="17">
        <f t="shared" si="318"/>
        <v>2010</v>
      </c>
      <c r="Q189" s="17" t="str">
        <f t="shared" si="319"/>
        <v>m</v>
      </c>
      <c r="R189" s="131"/>
      <c r="S189" s="131"/>
      <c r="T189" s="131"/>
      <c r="U189" s="131"/>
      <c r="V189" s="17">
        <f t="shared" si="320"/>
        <v>157</v>
      </c>
      <c r="W189" s="17">
        <f t="shared" si="321"/>
        <v>100</v>
      </c>
      <c r="X189" s="17">
        <f t="shared" si="322"/>
        <v>2010</v>
      </c>
      <c r="Y189" s="17" t="str">
        <f t="shared" si="323"/>
        <v>m</v>
      </c>
      <c r="Z189" s="17">
        <f t="shared" si="324"/>
        <v>200</v>
      </c>
      <c r="AA189" s="173">
        <f t="shared" si="325"/>
        <v>0.98899999999999999</v>
      </c>
      <c r="AB189" s="17">
        <f t="shared" si="326"/>
        <v>2008</v>
      </c>
      <c r="AC189" s="17" t="str">
        <f t="shared" si="327"/>
        <v>m</v>
      </c>
      <c r="AD189" s="17">
        <f t="shared" si="328"/>
        <v>171</v>
      </c>
      <c r="AE189" s="170">
        <f t="shared" si="329"/>
        <v>7848</v>
      </c>
      <c r="AF189" s="17">
        <f t="shared" si="330"/>
        <v>2011</v>
      </c>
      <c r="AG189" s="17" t="str">
        <f t="shared" si="331"/>
        <v>m</v>
      </c>
      <c r="AH189" s="131"/>
      <c r="AI189" s="131"/>
      <c r="AJ189" s="131"/>
      <c r="AK189" s="131"/>
      <c r="AL189" s="17">
        <f t="shared" si="332"/>
        <v>178</v>
      </c>
      <c r="AM189" s="17">
        <f t="shared" si="333"/>
        <v>2</v>
      </c>
      <c r="AN189" s="17">
        <f t="shared" si="334"/>
        <v>2010</v>
      </c>
      <c r="AO189" s="17" t="str">
        <f t="shared" si="335"/>
        <v>i</v>
      </c>
      <c r="AP189" s="17">
        <f t="shared" si="336"/>
        <v>183</v>
      </c>
      <c r="AQ189" s="172">
        <f t="shared" si="337"/>
        <v>5</v>
      </c>
      <c r="AR189" s="17">
        <f t="shared" si="338"/>
        <v>2009</v>
      </c>
      <c r="AS189" s="17" t="str">
        <f t="shared" si="339"/>
        <v>m</v>
      </c>
      <c r="AT189" s="17">
        <f t="shared" si="340"/>
        <v>179</v>
      </c>
      <c r="AU189" s="141">
        <f t="shared" si="341"/>
        <v>43141</v>
      </c>
      <c r="AV189" s="17">
        <f t="shared" si="342"/>
        <v>2010</v>
      </c>
      <c r="AW189" s="17" t="str">
        <f t="shared" si="343"/>
        <v>m</v>
      </c>
      <c r="AX189" s="17">
        <f t="shared" si="344"/>
        <v>173</v>
      </c>
      <c r="AY189" s="170">
        <f t="shared" si="345"/>
        <v>27</v>
      </c>
      <c r="AZ189" s="17">
        <f t="shared" si="346"/>
        <v>2013</v>
      </c>
      <c r="BA189" s="17" t="str">
        <f t="shared" si="347"/>
        <v>m</v>
      </c>
      <c r="BB189" s="17">
        <f t="shared" si="348"/>
        <v>173</v>
      </c>
      <c r="BC189" s="170">
        <f t="shared" si="349"/>
        <v>63</v>
      </c>
      <c r="BD189" s="17">
        <f t="shared" si="350"/>
        <v>2012</v>
      </c>
      <c r="BE189" s="17" t="str">
        <f t="shared" si="351"/>
        <v>m</v>
      </c>
      <c r="BF189" s="131"/>
      <c r="BG189" s="131"/>
      <c r="BH189" s="131"/>
      <c r="BI189" s="131"/>
      <c r="BJ189" s="17">
        <f t="shared" si="352"/>
        <v>137</v>
      </c>
      <c r="BK189" s="172">
        <f t="shared" si="353"/>
        <v>1.5</v>
      </c>
      <c r="BL189" s="17">
        <f t="shared" si="354"/>
        <v>2013</v>
      </c>
      <c r="BM189" s="17" t="str">
        <f t="shared" si="355"/>
        <v>m</v>
      </c>
      <c r="BN189" s="17">
        <f t="shared" si="356"/>
        <v>133</v>
      </c>
      <c r="BO189" s="172">
        <f t="shared" si="357"/>
        <v>25.17</v>
      </c>
      <c r="BP189" s="17">
        <f t="shared" si="358"/>
        <v>2013</v>
      </c>
      <c r="BQ189" s="17" t="str">
        <f t="shared" si="359"/>
        <v>m</v>
      </c>
      <c r="BR189" s="131"/>
      <c r="BS189" s="131"/>
      <c r="BT189" s="131"/>
      <c r="BU189" s="131"/>
      <c r="BV189" s="138"/>
      <c r="BW189" s="138"/>
      <c r="BX189" s="138"/>
      <c r="BY189" s="138"/>
      <c r="BZ189" s="17">
        <f t="shared" si="360"/>
        <v>196</v>
      </c>
      <c r="CA189" s="170">
        <f t="shared" si="361"/>
        <v>5</v>
      </c>
      <c r="CB189" s="17">
        <f t="shared" si="362"/>
        <v>2013</v>
      </c>
      <c r="CC189" s="17" t="str">
        <f t="shared" si="363"/>
        <v>m</v>
      </c>
      <c r="CD189" s="131"/>
      <c r="CE189" s="131"/>
      <c r="CF189" s="131"/>
      <c r="CG189" s="131"/>
      <c r="CH189" s="17">
        <f t="shared" si="364"/>
        <v>177</v>
      </c>
      <c r="CI189" s="171">
        <f t="shared" si="365"/>
        <v>1.25</v>
      </c>
      <c r="CJ189" s="17">
        <f t="shared" si="366"/>
        <v>2013</v>
      </c>
      <c r="CK189" s="17" t="str">
        <f t="shared" si="367"/>
        <v>m</v>
      </c>
      <c r="CL189" s="17">
        <f t="shared" si="368"/>
        <v>163</v>
      </c>
      <c r="CM189" s="170">
        <f t="shared" si="369"/>
        <v>41</v>
      </c>
      <c r="CN189" s="17">
        <f t="shared" si="370"/>
        <v>2013</v>
      </c>
      <c r="CO189" s="17" t="str">
        <f t="shared" si="371"/>
        <v>i</v>
      </c>
    </row>
    <row r="190" spans="1:93" ht="16">
      <c r="A190" s="45" t="s">
        <v>387</v>
      </c>
      <c r="B190" s="45" t="s">
        <v>386</v>
      </c>
      <c r="C190" s="117" t="s">
        <v>201</v>
      </c>
      <c r="D190" s="82">
        <f t="shared" si="310"/>
        <v>159.73333333333332</v>
      </c>
      <c r="E190" s="83">
        <f t="shared" si="311"/>
        <v>183</v>
      </c>
      <c r="F190" s="131"/>
      <c r="G190" s="131"/>
      <c r="H190" s="131"/>
      <c r="I190" s="131"/>
      <c r="J190" s="17">
        <f t="shared" si="312"/>
        <v>192</v>
      </c>
      <c r="K190" s="17">
        <f t="shared" si="313"/>
        <v>82</v>
      </c>
      <c r="L190" s="17">
        <f t="shared" si="314"/>
        <v>2007</v>
      </c>
      <c r="M190" s="17" t="str">
        <f t="shared" si="315"/>
        <v>m</v>
      </c>
      <c r="N190" s="17">
        <f t="shared" si="316"/>
        <v>130</v>
      </c>
      <c r="O190" s="17">
        <f t="shared" si="317"/>
        <v>10</v>
      </c>
      <c r="P190" s="17">
        <f t="shared" si="318"/>
        <v>2010</v>
      </c>
      <c r="Q190" s="17" t="str">
        <f t="shared" si="319"/>
        <v>m</v>
      </c>
      <c r="R190" s="131"/>
      <c r="S190" s="131"/>
      <c r="T190" s="131"/>
      <c r="U190" s="131"/>
      <c r="V190" s="17">
        <f t="shared" si="320"/>
        <v>157</v>
      </c>
      <c r="W190" s="17">
        <f t="shared" si="321"/>
        <v>100</v>
      </c>
      <c r="X190" s="17">
        <f t="shared" si="322"/>
        <v>2010</v>
      </c>
      <c r="Y190" s="17" t="str">
        <f t="shared" si="323"/>
        <v>m</v>
      </c>
      <c r="Z190" s="17">
        <f t="shared" si="324"/>
        <v>170</v>
      </c>
      <c r="AA190" s="173">
        <f t="shared" si="325"/>
        <v>0.89800000000000002</v>
      </c>
      <c r="AB190" s="17">
        <f t="shared" si="326"/>
        <v>2008</v>
      </c>
      <c r="AC190" s="17" t="str">
        <f t="shared" si="327"/>
        <v>m</v>
      </c>
      <c r="AD190" s="17">
        <f t="shared" si="328"/>
        <v>200</v>
      </c>
      <c r="AE190" s="170">
        <f t="shared" si="329"/>
        <v>52374</v>
      </c>
      <c r="AF190" s="17">
        <f t="shared" si="330"/>
        <v>2011</v>
      </c>
      <c r="AG190" s="17" t="str">
        <f t="shared" si="331"/>
        <v>m</v>
      </c>
      <c r="AH190" s="131"/>
      <c r="AI190" s="131"/>
      <c r="AJ190" s="131"/>
      <c r="AK190" s="131"/>
      <c r="AL190" s="17">
        <f t="shared" si="332"/>
        <v>172</v>
      </c>
      <c r="AM190" s="17">
        <f t="shared" si="333"/>
        <v>3</v>
      </c>
      <c r="AN190" s="17">
        <f t="shared" si="334"/>
        <v>2010</v>
      </c>
      <c r="AO190" s="17" t="str">
        <f t="shared" si="335"/>
        <v>i</v>
      </c>
      <c r="AP190" s="17">
        <f t="shared" si="336"/>
        <v>159</v>
      </c>
      <c r="AQ190" s="172">
        <f t="shared" si="337"/>
        <v>7.5</v>
      </c>
      <c r="AR190" s="17">
        <f t="shared" si="338"/>
        <v>2008</v>
      </c>
      <c r="AS190" s="17" t="str">
        <f t="shared" si="339"/>
        <v>i</v>
      </c>
      <c r="AT190" s="17">
        <f t="shared" si="340"/>
        <v>174</v>
      </c>
      <c r="AU190" s="141">
        <f t="shared" si="341"/>
        <v>39278</v>
      </c>
      <c r="AV190" s="17">
        <f t="shared" si="342"/>
        <v>2010</v>
      </c>
      <c r="AW190" s="17" t="str">
        <f t="shared" si="343"/>
        <v>m</v>
      </c>
      <c r="AX190" s="17">
        <f t="shared" si="344"/>
        <v>187</v>
      </c>
      <c r="AY190" s="170">
        <f t="shared" si="345"/>
        <v>13</v>
      </c>
      <c r="AZ190" s="17">
        <f t="shared" si="346"/>
        <v>2013</v>
      </c>
      <c r="BA190" s="17" t="str">
        <f t="shared" si="347"/>
        <v>m</v>
      </c>
      <c r="BB190" s="17">
        <f t="shared" si="348"/>
        <v>184</v>
      </c>
      <c r="BC190" s="170">
        <f t="shared" si="349"/>
        <v>66</v>
      </c>
      <c r="BD190" s="17">
        <f t="shared" si="350"/>
        <v>2012</v>
      </c>
      <c r="BE190" s="17" t="str">
        <f t="shared" si="351"/>
        <v>m</v>
      </c>
      <c r="BF190" s="131"/>
      <c r="BG190" s="131"/>
      <c r="BH190" s="131"/>
      <c r="BI190" s="131"/>
      <c r="BJ190" s="17">
        <f t="shared" si="352"/>
        <v>156</v>
      </c>
      <c r="BK190" s="172">
        <f t="shared" si="353"/>
        <v>1</v>
      </c>
      <c r="BL190" s="17">
        <f t="shared" si="354"/>
        <v>2013</v>
      </c>
      <c r="BM190" s="17" t="str">
        <f t="shared" si="355"/>
        <v>m</v>
      </c>
      <c r="BN190" s="17">
        <f t="shared" si="356"/>
        <v>190</v>
      </c>
      <c r="BO190" s="172">
        <f t="shared" si="357"/>
        <v>8.49</v>
      </c>
      <c r="BP190" s="17">
        <f t="shared" si="358"/>
        <v>2013</v>
      </c>
      <c r="BQ190" s="17" t="str">
        <f t="shared" si="359"/>
        <v>m</v>
      </c>
      <c r="BR190" s="131"/>
      <c r="BS190" s="131"/>
      <c r="BT190" s="131"/>
      <c r="BU190" s="131"/>
      <c r="BV190" s="138"/>
      <c r="BW190" s="138"/>
      <c r="BX190" s="138"/>
      <c r="BY190" s="138"/>
      <c r="BZ190" s="17">
        <f t="shared" si="360"/>
        <v>131</v>
      </c>
      <c r="CA190" s="170">
        <f t="shared" si="361"/>
        <v>72</v>
      </c>
      <c r="CB190" s="17">
        <f t="shared" si="362"/>
        <v>2013</v>
      </c>
      <c r="CC190" s="17" t="str">
        <f t="shared" si="363"/>
        <v>m</v>
      </c>
      <c r="CD190" s="131"/>
      <c r="CE190" s="131"/>
      <c r="CF190" s="131"/>
      <c r="CG190" s="131"/>
      <c r="CH190" s="17">
        <f t="shared" si="364"/>
        <v>186</v>
      </c>
      <c r="CI190" s="171">
        <f t="shared" si="365"/>
        <v>1.46</v>
      </c>
      <c r="CJ190" s="17">
        <f t="shared" si="366"/>
        <v>2013</v>
      </c>
      <c r="CK190" s="17" t="str">
        <f t="shared" si="367"/>
        <v>m</v>
      </c>
      <c r="CL190" s="17">
        <f t="shared" si="368"/>
        <v>178</v>
      </c>
      <c r="CM190" s="170">
        <f t="shared" si="369"/>
        <v>44</v>
      </c>
      <c r="CN190" s="17">
        <f t="shared" si="370"/>
        <v>2013</v>
      </c>
      <c r="CO190" s="17" t="str">
        <f t="shared" si="371"/>
        <v>m</v>
      </c>
    </row>
    <row r="191" spans="1:93" ht="16">
      <c r="A191" s="45" t="s">
        <v>351</v>
      </c>
      <c r="B191" s="45" t="s">
        <v>350</v>
      </c>
      <c r="C191" s="117" t="s">
        <v>174</v>
      </c>
      <c r="D191" s="82">
        <f t="shared" si="310"/>
        <v>160.19999999999999</v>
      </c>
      <c r="E191" s="83">
        <f t="shared" si="311"/>
        <v>185</v>
      </c>
      <c r="F191" s="131"/>
      <c r="G191" s="131"/>
      <c r="H191" s="131"/>
      <c r="I191" s="131"/>
      <c r="J191" s="17">
        <f t="shared" si="312"/>
        <v>166</v>
      </c>
      <c r="K191" s="17">
        <f t="shared" si="313"/>
        <v>79</v>
      </c>
      <c r="L191" s="17">
        <f t="shared" si="314"/>
        <v>2007</v>
      </c>
      <c r="M191" s="17" t="str">
        <f t="shared" si="315"/>
        <v>m</v>
      </c>
      <c r="N191" s="17">
        <f t="shared" si="316"/>
        <v>130</v>
      </c>
      <c r="O191" s="17">
        <f t="shared" si="317"/>
        <v>10</v>
      </c>
      <c r="P191" s="17">
        <f t="shared" si="318"/>
        <v>2010</v>
      </c>
      <c r="Q191" s="17" t="str">
        <f t="shared" si="319"/>
        <v>m</v>
      </c>
      <c r="R191" s="131"/>
      <c r="S191" s="131"/>
      <c r="T191" s="131"/>
      <c r="U191" s="131"/>
      <c r="V191" s="17">
        <f t="shared" si="320"/>
        <v>157</v>
      </c>
      <c r="W191" s="17">
        <f t="shared" si="321"/>
        <v>100</v>
      </c>
      <c r="X191" s="17">
        <f t="shared" si="322"/>
        <v>2010</v>
      </c>
      <c r="Y191" s="17" t="str">
        <f t="shared" si="323"/>
        <v>m</v>
      </c>
      <c r="Z191" s="17">
        <f t="shared" si="324"/>
        <v>181</v>
      </c>
      <c r="AA191" s="173">
        <f t="shared" si="325"/>
        <v>0.92100000000000004</v>
      </c>
      <c r="AB191" s="17">
        <f t="shared" si="326"/>
        <v>2008</v>
      </c>
      <c r="AC191" s="17" t="str">
        <f t="shared" si="327"/>
        <v>m</v>
      </c>
      <c r="AD191" s="17">
        <f t="shared" si="328"/>
        <v>192</v>
      </c>
      <c r="AE191" s="170">
        <f t="shared" si="329"/>
        <v>15738</v>
      </c>
      <c r="AF191" s="17">
        <f t="shared" si="330"/>
        <v>2011</v>
      </c>
      <c r="AG191" s="17" t="str">
        <f t="shared" si="331"/>
        <v>m</v>
      </c>
      <c r="AH191" s="131"/>
      <c r="AI191" s="131"/>
      <c r="AJ191" s="131"/>
      <c r="AK191" s="131"/>
      <c r="AL191" s="17">
        <f t="shared" si="332"/>
        <v>182</v>
      </c>
      <c r="AM191" s="17">
        <f t="shared" si="333"/>
        <v>1</v>
      </c>
      <c r="AN191" s="17">
        <f t="shared" si="334"/>
        <v>2010</v>
      </c>
      <c r="AO191" s="17" t="str">
        <f t="shared" si="335"/>
        <v>i</v>
      </c>
      <c r="AP191" s="17">
        <f t="shared" si="336"/>
        <v>142</v>
      </c>
      <c r="AQ191" s="172">
        <f t="shared" si="337"/>
        <v>8.3000000000000007</v>
      </c>
      <c r="AR191" s="17">
        <f t="shared" si="338"/>
        <v>2009</v>
      </c>
      <c r="AS191" s="17" t="str">
        <f t="shared" si="339"/>
        <v>m</v>
      </c>
      <c r="AT191" s="17">
        <f t="shared" si="340"/>
        <v>182</v>
      </c>
      <c r="AU191" s="141">
        <f t="shared" si="341"/>
        <v>44502</v>
      </c>
      <c r="AV191" s="17">
        <f t="shared" si="342"/>
        <v>2010</v>
      </c>
      <c r="AW191" s="17" t="str">
        <f t="shared" si="343"/>
        <v>m</v>
      </c>
      <c r="AX191" s="17">
        <f t="shared" si="344"/>
        <v>188</v>
      </c>
      <c r="AY191" s="170">
        <f t="shared" si="345"/>
        <v>12</v>
      </c>
      <c r="AZ191" s="17">
        <f t="shared" si="346"/>
        <v>2013</v>
      </c>
      <c r="BA191" s="17" t="str">
        <f t="shared" si="347"/>
        <v>m</v>
      </c>
      <c r="BB191" s="17">
        <f t="shared" si="348"/>
        <v>178</v>
      </c>
      <c r="BC191" s="170">
        <f t="shared" si="349"/>
        <v>64</v>
      </c>
      <c r="BD191" s="17">
        <f t="shared" si="350"/>
        <v>2012</v>
      </c>
      <c r="BE191" s="17" t="str">
        <f t="shared" si="351"/>
        <v>m</v>
      </c>
      <c r="BF191" s="131"/>
      <c r="BG191" s="131"/>
      <c r="BH191" s="131"/>
      <c r="BI191" s="131"/>
      <c r="BJ191" s="17">
        <f t="shared" si="352"/>
        <v>156</v>
      </c>
      <c r="BK191" s="172">
        <f t="shared" si="353"/>
        <v>1</v>
      </c>
      <c r="BL191" s="17">
        <f t="shared" si="354"/>
        <v>2013</v>
      </c>
      <c r="BM191" s="17" t="str">
        <f t="shared" si="355"/>
        <v>m</v>
      </c>
      <c r="BN191" s="17">
        <f t="shared" si="356"/>
        <v>198</v>
      </c>
      <c r="BO191" s="172">
        <f t="shared" si="357"/>
        <v>6.38</v>
      </c>
      <c r="BP191" s="17">
        <f t="shared" si="358"/>
        <v>2013</v>
      </c>
      <c r="BQ191" s="17" t="str">
        <f t="shared" si="359"/>
        <v>m</v>
      </c>
      <c r="BR191" s="131"/>
      <c r="BS191" s="131"/>
      <c r="BT191" s="131"/>
      <c r="BU191" s="131"/>
      <c r="BV191" s="138"/>
      <c r="BW191" s="138"/>
      <c r="BX191" s="138"/>
      <c r="BY191" s="138"/>
      <c r="BZ191" s="17">
        <f t="shared" si="360"/>
        <v>176</v>
      </c>
      <c r="CA191" s="170">
        <f t="shared" si="361"/>
        <v>26</v>
      </c>
      <c r="CB191" s="17">
        <f t="shared" si="362"/>
        <v>2013</v>
      </c>
      <c r="CC191" s="17" t="str">
        <f t="shared" si="363"/>
        <v>m</v>
      </c>
      <c r="CD191" s="131"/>
      <c r="CE191" s="131"/>
      <c r="CF191" s="131"/>
      <c r="CG191" s="131"/>
      <c r="CH191" s="17">
        <f t="shared" si="364"/>
        <v>200</v>
      </c>
      <c r="CI191" s="171">
        <f t="shared" si="365"/>
        <v>1.87</v>
      </c>
      <c r="CJ191" s="17">
        <f t="shared" si="366"/>
        <v>2013</v>
      </c>
      <c r="CK191" s="17" t="str">
        <f t="shared" si="367"/>
        <v>m</v>
      </c>
      <c r="CL191" s="17">
        <f t="shared" si="368"/>
        <v>156</v>
      </c>
      <c r="CM191" s="170">
        <f t="shared" si="369"/>
        <v>40</v>
      </c>
      <c r="CN191" s="17">
        <f t="shared" si="370"/>
        <v>2013</v>
      </c>
      <c r="CO191" s="17" t="str">
        <f t="shared" si="371"/>
        <v>m</v>
      </c>
    </row>
    <row r="192" spans="1:93" ht="16">
      <c r="A192" s="45" t="s">
        <v>431</v>
      </c>
      <c r="B192" s="45" t="s">
        <v>430</v>
      </c>
      <c r="C192" s="117" t="s">
        <v>208</v>
      </c>
      <c r="D192" s="82">
        <f t="shared" si="310"/>
        <v>161.26666666666668</v>
      </c>
      <c r="E192" s="83">
        <f t="shared" si="311"/>
        <v>186</v>
      </c>
      <c r="F192" s="131"/>
      <c r="G192" s="131"/>
      <c r="H192" s="131"/>
      <c r="I192" s="131"/>
      <c r="J192" s="17">
        <f t="shared" si="312"/>
        <v>200</v>
      </c>
      <c r="K192" s="17">
        <f t="shared" si="313"/>
        <v>86</v>
      </c>
      <c r="L192" s="17">
        <f t="shared" si="314"/>
        <v>2007</v>
      </c>
      <c r="M192" s="17" t="str">
        <f t="shared" si="315"/>
        <v>i</v>
      </c>
      <c r="N192" s="17">
        <f t="shared" si="316"/>
        <v>130</v>
      </c>
      <c r="O192" s="17">
        <f t="shared" si="317"/>
        <v>10</v>
      </c>
      <c r="P192" s="17">
        <f t="shared" si="318"/>
        <v>2010</v>
      </c>
      <c r="Q192" s="17" t="str">
        <f t="shared" si="319"/>
        <v>m</v>
      </c>
      <c r="R192" s="131"/>
      <c r="S192" s="131"/>
      <c r="T192" s="131"/>
      <c r="U192" s="131"/>
      <c r="V192" s="17">
        <f t="shared" si="320"/>
        <v>157</v>
      </c>
      <c r="W192" s="17">
        <f t="shared" si="321"/>
        <v>100</v>
      </c>
      <c r="X192" s="17">
        <f t="shared" si="322"/>
        <v>2010</v>
      </c>
      <c r="Y192" s="17" t="str">
        <f t="shared" si="323"/>
        <v>i</v>
      </c>
      <c r="Z192" s="17">
        <f t="shared" si="324"/>
        <v>194</v>
      </c>
      <c r="AA192" s="173">
        <f t="shared" si="325"/>
        <v>0.95399999999999996</v>
      </c>
      <c r="AB192" s="17">
        <f t="shared" si="326"/>
        <v>2008</v>
      </c>
      <c r="AC192" s="17" t="str">
        <f t="shared" si="327"/>
        <v>i</v>
      </c>
      <c r="AD192" s="17">
        <f t="shared" si="328"/>
        <v>198</v>
      </c>
      <c r="AE192" s="170">
        <f t="shared" si="329"/>
        <v>30169</v>
      </c>
      <c r="AF192" s="17">
        <f t="shared" si="330"/>
        <v>2011</v>
      </c>
      <c r="AG192" s="17" t="str">
        <f t="shared" si="331"/>
        <v>i</v>
      </c>
      <c r="AH192" s="131"/>
      <c r="AI192" s="131"/>
      <c r="AJ192" s="131"/>
      <c r="AK192" s="131"/>
      <c r="AL192" s="17">
        <f t="shared" si="332"/>
        <v>190</v>
      </c>
      <c r="AM192" s="17">
        <f t="shared" si="333"/>
        <v>0</v>
      </c>
      <c r="AN192" s="17">
        <f t="shared" si="334"/>
        <v>2010</v>
      </c>
      <c r="AO192" s="17" t="str">
        <f t="shared" si="335"/>
        <v>i</v>
      </c>
      <c r="AP192" s="17">
        <f t="shared" si="336"/>
        <v>199</v>
      </c>
      <c r="AQ192" s="172">
        <f t="shared" si="337"/>
        <v>0</v>
      </c>
      <c r="AR192" s="17">
        <f t="shared" si="338"/>
        <v>2008</v>
      </c>
      <c r="AS192" s="17" t="str">
        <f t="shared" si="339"/>
        <v>i</v>
      </c>
      <c r="AT192" s="17">
        <f t="shared" si="340"/>
        <v>199</v>
      </c>
      <c r="AU192" s="141">
        <f t="shared" si="341"/>
        <v>142781</v>
      </c>
      <c r="AV192" s="17">
        <f t="shared" si="342"/>
        <v>2010</v>
      </c>
      <c r="AW192" s="17" t="str">
        <f t="shared" si="343"/>
        <v>m</v>
      </c>
      <c r="AX192" s="17">
        <f t="shared" si="344"/>
        <v>194</v>
      </c>
      <c r="AY192" s="170">
        <f t="shared" si="345"/>
        <v>6</v>
      </c>
      <c r="AZ192" s="17">
        <f t="shared" si="346"/>
        <v>2013</v>
      </c>
      <c r="BA192" s="17" t="str">
        <f t="shared" si="347"/>
        <v>i</v>
      </c>
      <c r="BB192" s="17">
        <f t="shared" si="348"/>
        <v>181</v>
      </c>
      <c r="BC192" s="170">
        <f t="shared" si="349"/>
        <v>65</v>
      </c>
      <c r="BD192" s="17">
        <f t="shared" si="350"/>
        <v>2012</v>
      </c>
      <c r="BE192" s="17" t="str">
        <f t="shared" si="351"/>
        <v>i</v>
      </c>
      <c r="BF192" s="131"/>
      <c r="BG192" s="131"/>
      <c r="BH192" s="131"/>
      <c r="BI192" s="131"/>
      <c r="BJ192" s="17">
        <f t="shared" si="352"/>
        <v>156</v>
      </c>
      <c r="BK192" s="172">
        <f t="shared" si="353"/>
        <v>1</v>
      </c>
      <c r="BL192" s="17">
        <f t="shared" si="354"/>
        <v>2013</v>
      </c>
      <c r="BM192" s="17" t="str">
        <f t="shared" si="355"/>
        <v>m</v>
      </c>
      <c r="BN192" s="17">
        <f t="shared" si="356"/>
        <v>192</v>
      </c>
      <c r="BO192" s="172">
        <f t="shared" si="357"/>
        <v>7.35</v>
      </c>
      <c r="BP192" s="17">
        <f t="shared" si="358"/>
        <v>2013</v>
      </c>
      <c r="BQ192" s="17" t="str">
        <f t="shared" si="359"/>
        <v>m</v>
      </c>
      <c r="BR192" s="131"/>
      <c r="BS192" s="131"/>
      <c r="BT192" s="131"/>
      <c r="BU192" s="131"/>
      <c r="BV192" s="138"/>
      <c r="BW192" s="138"/>
      <c r="BX192" s="138"/>
      <c r="BY192" s="138"/>
      <c r="BZ192" s="17">
        <f t="shared" si="360"/>
        <v>56</v>
      </c>
      <c r="CA192" s="170">
        <f t="shared" si="361"/>
        <v>149</v>
      </c>
      <c r="CB192" s="17">
        <f t="shared" si="362"/>
        <v>2013</v>
      </c>
      <c r="CC192" s="17" t="str">
        <f t="shared" si="363"/>
        <v>m</v>
      </c>
      <c r="CD192" s="131"/>
      <c r="CE192" s="131"/>
      <c r="CF192" s="131"/>
      <c r="CG192" s="131"/>
      <c r="CH192" s="17">
        <f t="shared" si="364"/>
        <v>189</v>
      </c>
      <c r="CI192" s="171">
        <f t="shared" si="365"/>
        <v>1.6</v>
      </c>
      <c r="CJ192" s="17">
        <f t="shared" si="366"/>
        <v>2013</v>
      </c>
      <c r="CK192" s="17" t="str">
        <f t="shared" si="367"/>
        <v>m</v>
      </c>
      <c r="CL192" s="17">
        <f t="shared" si="368"/>
        <v>178</v>
      </c>
      <c r="CM192" s="170">
        <f t="shared" si="369"/>
        <v>44</v>
      </c>
      <c r="CN192" s="17">
        <f t="shared" si="370"/>
        <v>2013</v>
      </c>
      <c r="CO192" s="17" t="str">
        <f t="shared" si="371"/>
        <v>i</v>
      </c>
    </row>
    <row r="193" spans="1:93" ht="16">
      <c r="A193" s="45" t="s">
        <v>397</v>
      </c>
      <c r="B193" s="45" t="s">
        <v>396</v>
      </c>
      <c r="C193" s="117" t="s">
        <v>184</v>
      </c>
      <c r="D193" s="82">
        <f t="shared" si="310"/>
        <v>161.66666666666666</v>
      </c>
      <c r="E193" s="83">
        <f t="shared" si="311"/>
        <v>187</v>
      </c>
      <c r="F193" s="131"/>
      <c r="G193" s="131"/>
      <c r="H193" s="131"/>
      <c r="I193" s="131"/>
      <c r="J193" s="17">
        <f t="shared" si="312"/>
        <v>172</v>
      </c>
      <c r="K193" s="17">
        <f t="shared" si="313"/>
        <v>80</v>
      </c>
      <c r="L193" s="17">
        <f t="shared" si="314"/>
        <v>2007</v>
      </c>
      <c r="M193" s="17" t="str">
        <f t="shared" si="315"/>
        <v>m</v>
      </c>
      <c r="N193" s="17">
        <f t="shared" si="316"/>
        <v>178</v>
      </c>
      <c r="O193" s="17">
        <f t="shared" si="317"/>
        <v>12</v>
      </c>
      <c r="P193" s="17">
        <f t="shared" si="318"/>
        <v>2010</v>
      </c>
      <c r="Q193" s="17" t="str">
        <f t="shared" si="319"/>
        <v>m</v>
      </c>
      <c r="R193" s="131"/>
      <c r="S193" s="131"/>
      <c r="T193" s="131"/>
      <c r="U193" s="131"/>
      <c r="V193" s="17">
        <f t="shared" si="320"/>
        <v>157</v>
      </c>
      <c r="W193" s="17">
        <f t="shared" si="321"/>
        <v>100</v>
      </c>
      <c r="X193" s="17">
        <f t="shared" si="322"/>
        <v>2010</v>
      </c>
      <c r="Y193" s="17" t="str">
        <f t="shared" si="323"/>
        <v>m</v>
      </c>
      <c r="Z193" s="17">
        <f t="shared" si="324"/>
        <v>196</v>
      </c>
      <c r="AA193" s="173">
        <f t="shared" si="325"/>
        <v>0.95699999999999996</v>
      </c>
      <c r="AB193" s="17">
        <f t="shared" si="326"/>
        <v>2008</v>
      </c>
      <c r="AC193" s="17" t="str">
        <f t="shared" si="327"/>
        <v>m</v>
      </c>
      <c r="AD193" s="17">
        <f t="shared" si="328"/>
        <v>154</v>
      </c>
      <c r="AE193" s="170">
        <f t="shared" si="329"/>
        <v>5701</v>
      </c>
      <c r="AF193" s="17">
        <f t="shared" si="330"/>
        <v>2011</v>
      </c>
      <c r="AG193" s="17" t="str">
        <f t="shared" si="331"/>
        <v>m</v>
      </c>
      <c r="AH193" s="131"/>
      <c r="AI193" s="131"/>
      <c r="AJ193" s="131"/>
      <c r="AK193" s="131"/>
      <c r="AL193" s="17">
        <f t="shared" si="332"/>
        <v>182</v>
      </c>
      <c r="AM193" s="17">
        <f t="shared" si="333"/>
        <v>1</v>
      </c>
      <c r="AN193" s="17">
        <f t="shared" si="334"/>
        <v>2010</v>
      </c>
      <c r="AO193" s="17" t="str">
        <f t="shared" si="335"/>
        <v>i</v>
      </c>
      <c r="AP193" s="17">
        <f t="shared" si="336"/>
        <v>173</v>
      </c>
      <c r="AQ193" s="172">
        <f t="shared" si="337"/>
        <v>6.3</v>
      </c>
      <c r="AR193" s="17">
        <f t="shared" si="338"/>
        <v>2008</v>
      </c>
      <c r="AS193" s="17" t="str">
        <f t="shared" si="339"/>
        <v>m</v>
      </c>
      <c r="AT193" s="17">
        <f t="shared" si="340"/>
        <v>185</v>
      </c>
      <c r="AU193" s="141">
        <f t="shared" si="341"/>
        <v>46220</v>
      </c>
      <c r="AV193" s="17">
        <f t="shared" si="342"/>
        <v>2010</v>
      </c>
      <c r="AW193" s="17" t="str">
        <f t="shared" si="343"/>
        <v>m</v>
      </c>
      <c r="AX193" s="17">
        <f t="shared" si="344"/>
        <v>185</v>
      </c>
      <c r="AY193" s="170">
        <f t="shared" si="345"/>
        <v>15</v>
      </c>
      <c r="AZ193" s="17">
        <f t="shared" si="346"/>
        <v>2013</v>
      </c>
      <c r="BA193" s="17" t="str">
        <f t="shared" si="347"/>
        <v>m</v>
      </c>
      <c r="BB193" s="17">
        <f t="shared" si="348"/>
        <v>157</v>
      </c>
      <c r="BC193" s="170">
        <f t="shared" si="349"/>
        <v>59</v>
      </c>
      <c r="BD193" s="17">
        <f t="shared" si="350"/>
        <v>2012</v>
      </c>
      <c r="BE193" s="17" t="str">
        <f t="shared" si="351"/>
        <v>m</v>
      </c>
      <c r="BF193" s="131"/>
      <c r="BG193" s="131"/>
      <c r="BH193" s="131"/>
      <c r="BI193" s="131"/>
      <c r="BJ193" s="17">
        <f t="shared" si="352"/>
        <v>156</v>
      </c>
      <c r="BK193" s="172">
        <f t="shared" si="353"/>
        <v>1</v>
      </c>
      <c r="BL193" s="17">
        <f t="shared" si="354"/>
        <v>2013</v>
      </c>
      <c r="BM193" s="17" t="str">
        <f t="shared" si="355"/>
        <v>m</v>
      </c>
      <c r="BN193" s="17">
        <f t="shared" si="356"/>
        <v>184</v>
      </c>
      <c r="BO193" s="172">
        <f t="shared" si="357"/>
        <v>10.06</v>
      </c>
      <c r="BP193" s="17">
        <f t="shared" si="358"/>
        <v>2013</v>
      </c>
      <c r="BQ193" s="17" t="str">
        <f t="shared" si="359"/>
        <v>m</v>
      </c>
      <c r="BR193" s="131"/>
      <c r="BS193" s="131"/>
      <c r="BT193" s="131"/>
      <c r="BU193" s="131"/>
      <c r="BV193" s="138"/>
      <c r="BW193" s="138"/>
      <c r="BX193" s="138"/>
      <c r="BY193" s="138"/>
      <c r="BZ193" s="17">
        <f t="shared" si="360"/>
        <v>164</v>
      </c>
      <c r="CA193" s="170">
        <f t="shared" si="361"/>
        <v>39</v>
      </c>
      <c r="CB193" s="17">
        <f t="shared" si="362"/>
        <v>2013</v>
      </c>
      <c r="CC193" s="17" t="str">
        <f t="shared" si="363"/>
        <v>m</v>
      </c>
      <c r="CD193" s="131"/>
      <c r="CE193" s="131"/>
      <c r="CF193" s="131"/>
      <c r="CG193" s="131"/>
      <c r="CH193" s="17">
        <f t="shared" si="364"/>
        <v>183</v>
      </c>
      <c r="CI193" s="171">
        <f t="shared" si="365"/>
        <v>1.42</v>
      </c>
      <c r="CJ193" s="17">
        <f t="shared" si="366"/>
        <v>2013</v>
      </c>
      <c r="CK193" s="17" t="str">
        <f t="shared" si="367"/>
        <v>m</v>
      </c>
      <c r="CL193" s="17">
        <f t="shared" si="368"/>
        <v>195</v>
      </c>
      <c r="CM193" s="170">
        <f t="shared" si="369"/>
        <v>57</v>
      </c>
      <c r="CN193" s="17">
        <f t="shared" si="370"/>
        <v>2013</v>
      </c>
      <c r="CO193" s="17" t="str">
        <f t="shared" si="371"/>
        <v>m</v>
      </c>
    </row>
    <row r="194" spans="1:93" ht="16">
      <c r="A194" s="45" t="s">
        <v>265</v>
      </c>
      <c r="B194" s="45" t="s">
        <v>264</v>
      </c>
      <c r="C194" s="117" t="s">
        <v>207</v>
      </c>
      <c r="D194" s="82">
        <f t="shared" si="310"/>
        <v>161.73333333333332</v>
      </c>
      <c r="E194" s="83">
        <f t="shared" si="311"/>
        <v>188</v>
      </c>
      <c r="F194" s="131"/>
      <c r="G194" s="131"/>
      <c r="H194" s="131"/>
      <c r="I194" s="131"/>
      <c r="J194" s="17">
        <f t="shared" si="312"/>
        <v>199</v>
      </c>
      <c r="K194" s="17">
        <f t="shared" si="313"/>
        <v>84</v>
      </c>
      <c r="L194" s="17">
        <f t="shared" si="314"/>
        <v>2007</v>
      </c>
      <c r="M194" s="17" t="str">
        <f t="shared" si="315"/>
        <v>i</v>
      </c>
      <c r="N194" s="17">
        <f t="shared" si="316"/>
        <v>178</v>
      </c>
      <c r="O194" s="17">
        <f t="shared" si="317"/>
        <v>12</v>
      </c>
      <c r="P194" s="17">
        <f t="shared" si="318"/>
        <v>2010</v>
      </c>
      <c r="Q194" s="17" t="str">
        <f t="shared" si="319"/>
        <v>i</v>
      </c>
      <c r="R194" s="131"/>
      <c r="S194" s="131"/>
      <c r="T194" s="131"/>
      <c r="U194" s="131"/>
      <c r="V194" s="17">
        <f t="shared" si="320"/>
        <v>157</v>
      </c>
      <c r="W194" s="17">
        <f t="shared" si="321"/>
        <v>100</v>
      </c>
      <c r="X194" s="17">
        <f t="shared" si="322"/>
        <v>2010</v>
      </c>
      <c r="Y194" s="17" t="str">
        <f t="shared" si="323"/>
        <v>i</v>
      </c>
      <c r="Z194" s="17">
        <f t="shared" si="324"/>
        <v>187</v>
      </c>
      <c r="AA194" s="173">
        <f t="shared" si="325"/>
        <v>0.93400000000000005</v>
      </c>
      <c r="AB194" s="17">
        <f t="shared" si="326"/>
        <v>2008</v>
      </c>
      <c r="AC194" s="17" t="str">
        <f t="shared" si="327"/>
        <v>i</v>
      </c>
      <c r="AD194" s="17">
        <f t="shared" si="328"/>
        <v>196</v>
      </c>
      <c r="AE194" s="170">
        <f t="shared" si="329"/>
        <v>20689</v>
      </c>
      <c r="AF194" s="17">
        <f t="shared" si="330"/>
        <v>2011</v>
      </c>
      <c r="AG194" s="17" t="str">
        <f t="shared" si="331"/>
        <v>i</v>
      </c>
      <c r="AH194" s="131"/>
      <c r="AI194" s="131"/>
      <c r="AJ194" s="131"/>
      <c r="AK194" s="131"/>
      <c r="AL194" s="17">
        <f t="shared" si="332"/>
        <v>190</v>
      </c>
      <c r="AM194" s="17">
        <f t="shared" si="333"/>
        <v>0</v>
      </c>
      <c r="AN194" s="17">
        <f t="shared" si="334"/>
        <v>2010</v>
      </c>
      <c r="AO194" s="17" t="str">
        <f t="shared" si="335"/>
        <v>i</v>
      </c>
      <c r="AP194" s="17">
        <f t="shared" si="336"/>
        <v>192</v>
      </c>
      <c r="AQ194" s="172">
        <f t="shared" si="337"/>
        <v>3.5</v>
      </c>
      <c r="AR194" s="17">
        <f t="shared" si="338"/>
        <v>2008</v>
      </c>
      <c r="AS194" s="17" t="str">
        <f t="shared" si="339"/>
        <v>i</v>
      </c>
      <c r="AT194" s="17">
        <f t="shared" si="340"/>
        <v>197</v>
      </c>
      <c r="AU194" s="141">
        <f t="shared" si="341"/>
        <v>92625</v>
      </c>
      <c r="AV194" s="17">
        <f t="shared" si="342"/>
        <v>2010</v>
      </c>
      <c r="AW194" s="17" t="str">
        <f t="shared" si="343"/>
        <v>m</v>
      </c>
      <c r="AX194" s="17">
        <f t="shared" si="344"/>
        <v>183</v>
      </c>
      <c r="AY194" s="170">
        <f t="shared" si="345"/>
        <v>17</v>
      </c>
      <c r="AZ194" s="17">
        <f t="shared" si="346"/>
        <v>2013</v>
      </c>
      <c r="BA194" s="17" t="str">
        <f t="shared" si="347"/>
        <v>i</v>
      </c>
      <c r="BB194" s="17">
        <f t="shared" si="348"/>
        <v>173</v>
      </c>
      <c r="BC194" s="170">
        <f t="shared" si="349"/>
        <v>63</v>
      </c>
      <c r="BD194" s="17">
        <f t="shared" si="350"/>
        <v>2012</v>
      </c>
      <c r="BE194" s="17" t="str">
        <f t="shared" si="351"/>
        <v>i</v>
      </c>
      <c r="BF194" s="131"/>
      <c r="BG194" s="131"/>
      <c r="BH194" s="131"/>
      <c r="BI194" s="131"/>
      <c r="BJ194" s="17">
        <f t="shared" si="352"/>
        <v>155</v>
      </c>
      <c r="BK194" s="172">
        <f t="shared" si="353"/>
        <v>1.2</v>
      </c>
      <c r="BL194" s="17">
        <f t="shared" si="354"/>
        <v>2013</v>
      </c>
      <c r="BM194" s="17" t="str">
        <f t="shared" si="355"/>
        <v>i</v>
      </c>
      <c r="BN194" s="17">
        <f t="shared" si="356"/>
        <v>199</v>
      </c>
      <c r="BO194" s="172">
        <f t="shared" si="357"/>
        <v>5.37</v>
      </c>
      <c r="BP194" s="17">
        <f t="shared" si="358"/>
        <v>2013</v>
      </c>
      <c r="BQ194" s="17" t="str">
        <f t="shared" si="359"/>
        <v>i</v>
      </c>
      <c r="BR194" s="131"/>
      <c r="BS194" s="131"/>
      <c r="BT194" s="131"/>
      <c r="BU194" s="131"/>
      <c r="BV194" s="138"/>
      <c r="BW194" s="138"/>
      <c r="BX194" s="138"/>
      <c r="BY194" s="138"/>
      <c r="BZ194" s="17">
        <f t="shared" si="360"/>
        <v>48</v>
      </c>
      <c r="CA194" s="170">
        <f t="shared" si="361"/>
        <v>159</v>
      </c>
      <c r="CB194" s="17">
        <f t="shared" si="362"/>
        <v>2013</v>
      </c>
      <c r="CC194" s="17" t="str">
        <f t="shared" si="363"/>
        <v>m</v>
      </c>
      <c r="CD194" s="131"/>
      <c r="CE194" s="131"/>
      <c r="CF194" s="131"/>
      <c r="CG194" s="131"/>
      <c r="CH194" s="17">
        <f t="shared" si="364"/>
        <v>172</v>
      </c>
      <c r="CI194" s="171">
        <f t="shared" si="365"/>
        <v>1.1299999999999999</v>
      </c>
      <c r="CJ194" s="17">
        <f t="shared" si="366"/>
        <v>2013</v>
      </c>
      <c r="CK194" s="17" t="str">
        <f t="shared" si="367"/>
        <v>m</v>
      </c>
      <c r="CL194" s="17">
        <f t="shared" si="368"/>
        <v>187</v>
      </c>
      <c r="CM194" s="170">
        <f t="shared" si="369"/>
        <v>47</v>
      </c>
      <c r="CN194" s="17">
        <f t="shared" si="370"/>
        <v>2013</v>
      </c>
      <c r="CO194" s="17" t="str">
        <f t="shared" si="371"/>
        <v>i</v>
      </c>
    </row>
    <row r="195" spans="1:93" ht="16">
      <c r="A195" s="45" t="s">
        <v>611</v>
      </c>
      <c r="B195" s="45" t="s">
        <v>610</v>
      </c>
      <c r="C195" s="117" t="s">
        <v>172</v>
      </c>
      <c r="D195" s="82">
        <f t="shared" si="310"/>
        <v>162</v>
      </c>
      <c r="E195" s="83">
        <f t="shared" si="311"/>
        <v>189</v>
      </c>
      <c r="F195" s="131"/>
      <c r="G195" s="131"/>
      <c r="H195" s="131"/>
      <c r="I195" s="131"/>
      <c r="J195" s="17">
        <f t="shared" si="312"/>
        <v>159</v>
      </c>
      <c r="K195" s="17">
        <f t="shared" si="313"/>
        <v>78</v>
      </c>
      <c r="L195" s="17">
        <f t="shared" si="314"/>
        <v>2007</v>
      </c>
      <c r="M195" s="17" t="str">
        <f t="shared" si="315"/>
        <v>m</v>
      </c>
      <c r="N195" s="17">
        <f t="shared" si="316"/>
        <v>197</v>
      </c>
      <c r="O195" s="17">
        <f t="shared" si="317"/>
        <v>13</v>
      </c>
      <c r="P195" s="17">
        <f t="shared" si="318"/>
        <v>2010</v>
      </c>
      <c r="Q195" s="17" t="str">
        <f t="shared" si="319"/>
        <v>m</v>
      </c>
      <c r="R195" s="131"/>
      <c r="S195" s="131"/>
      <c r="T195" s="131"/>
      <c r="U195" s="131"/>
      <c r="V195" s="17">
        <f t="shared" si="320"/>
        <v>157</v>
      </c>
      <c r="W195" s="17">
        <f t="shared" si="321"/>
        <v>100</v>
      </c>
      <c r="X195" s="17">
        <f t="shared" si="322"/>
        <v>2010</v>
      </c>
      <c r="Y195" s="17" t="str">
        <f t="shared" si="323"/>
        <v>i</v>
      </c>
      <c r="Z195" s="17">
        <f t="shared" si="324"/>
        <v>91</v>
      </c>
      <c r="AA195" s="173">
        <f t="shared" si="325"/>
        <v>0.80600000000000005</v>
      </c>
      <c r="AB195" s="17">
        <f t="shared" si="326"/>
        <v>2008</v>
      </c>
      <c r="AC195" s="17" t="str">
        <f t="shared" si="327"/>
        <v>m</v>
      </c>
      <c r="AD195" s="17">
        <f t="shared" si="328"/>
        <v>188</v>
      </c>
      <c r="AE195" s="170">
        <f t="shared" si="329"/>
        <v>13246</v>
      </c>
      <c r="AF195" s="17">
        <f t="shared" si="330"/>
        <v>2011</v>
      </c>
      <c r="AG195" s="17" t="str">
        <f t="shared" si="331"/>
        <v>m</v>
      </c>
      <c r="AH195" s="131"/>
      <c r="AI195" s="131"/>
      <c r="AJ195" s="131"/>
      <c r="AK195" s="131"/>
      <c r="AL195" s="17">
        <f t="shared" si="332"/>
        <v>182</v>
      </c>
      <c r="AM195" s="17">
        <f t="shared" si="333"/>
        <v>1</v>
      </c>
      <c r="AN195" s="17">
        <f t="shared" si="334"/>
        <v>2010</v>
      </c>
      <c r="AO195" s="17" t="str">
        <f t="shared" si="335"/>
        <v>i</v>
      </c>
      <c r="AP195" s="17">
        <f t="shared" si="336"/>
        <v>130</v>
      </c>
      <c r="AQ195" s="172">
        <f t="shared" si="337"/>
        <v>9.3000000000000007</v>
      </c>
      <c r="AR195" s="17">
        <f t="shared" si="338"/>
        <v>2009</v>
      </c>
      <c r="AS195" s="17" t="str">
        <f t="shared" si="339"/>
        <v>m</v>
      </c>
      <c r="AT195" s="17">
        <f t="shared" si="340"/>
        <v>187</v>
      </c>
      <c r="AU195" s="141">
        <f t="shared" si="341"/>
        <v>46546</v>
      </c>
      <c r="AV195" s="17">
        <f t="shared" si="342"/>
        <v>2010</v>
      </c>
      <c r="AW195" s="17" t="str">
        <f t="shared" si="343"/>
        <v>m</v>
      </c>
      <c r="AX195" s="17">
        <f t="shared" si="344"/>
        <v>197</v>
      </c>
      <c r="AY195" s="170">
        <f t="shared" si="345"/>
        <v>4</v>
      </c>
      <c r="AZ195" s="17">
        <f t="shared" si="346"/>
        <v>2013</v>
      </c>
      <c r="BA195" s="17" t="str">
        <f t="shared" si="347"/>
        <v>m</v>
      </c>
      <c r="BB195" s="17">
        <f t="shared" si="348"/>
        <v>138</v>
      </c>
      <c r="BC195" s="170">
        <f t="shared" si="349"/>
        <v>57</v>
      </c>
      <c r="BD195" s="17">
        <f t="shared" si="350"/>
        <v>2012</v>
      </c>
      <c r="BE195" s="17" t="str">
        <f t="shared" si="351"/>
        <v>m</v>
      </c>
      <c r="BF195" s="131"/>
      <c r="BG195" s="131"/>
      <c r="BH195" s="131"/>
      <c r="BI195" s="131"/>
      <c r="BJ195" s="17">
        <f t="shared" si="352"/>
        <v>156</v>
      </c>
      <c r="BK195" s="172">
        <f t="shared" si="353"/>
        <v>1</v>
      </c>
      <c r="BL195" s="17">
        <f t="shared" si="354"/>
        <v>2013</v>
      </c>
      <c r="BM195" s="17" t="str">
        <f t="shared" si="355"/>
        <v>m</v>
      </c>
      <c r="BN195" s="17">
        <f t="shared" si="356"/>
        <v>162</v>
      </c>
      <c r="BO195" s="172">
        <f t="shared" si="357"/>
        <v>18.22</v>
      </c>
      <c r="BP195" s="17">
        <f t="shared" si="358"/>
        <v>2013</v>
      </c>
      <c r="BQ195" s="17" t="str">
        <f t="shared" si="359"/>
        <v>m</v>
      </c>
      <c r="BR195" s="131"/>
      <c r="BS195" s="131"/>
      <c r="BT195" s="131"/>
      <c r="BU195" s="131"/>
      <c r="BV195" s="138"/>
      <c r="BW195" s="138"/>
      <c r="BX195" s="138"/>
      <c r="BY195" s="138"/>
      <c r="BZ195" s="17">
        <f t="shared" si="360"/>
        <v>200</v>
      </c>
      <c r="CA195" s="170">
        <f t="shared" si="361"/>
        <v>1</v>
      </c>
      <c r="CB195" s="17">
        <f t="shared" si="362"/>
        <v>2013</v>
      </c>
      <c r="CC195" s="17" t="str">
        <f t="shared" si="363"/>
        <v>m</v>
      </c>
      <c r="CD195" s="131"/>
      <c r="CE195" s="131"/>
      <c r="CF195" s="131"/>
      <c r="CG195" s="131"/>
      <c r="CH195" s="17">
        <f t="shared" si="364"/>
        <v>177</v>
      </c>
      <c r="CI195" s="171">
        <f t="shared" si="365"/>
        <v>1.25</v>
      </c>
      <c r="CJ195" s="17">
        <f t="shared" si="366"/>
        <v>2013</v>
      </c>
      <c r="CK195" s="17" t="str">
        <f t="shared" si="367"/>
        <v>m</v>
      </c>
      <c r="CL195" s="17">
        <f t="shared" si="368"/>
        <v>200</v>
      </c>
      <c r="CM195" s="170">
        <f t="shared" si="369"/>
        <v>61</v>
      </c>
      <c r="CN195" s="17">
        <f t="shared" si="370"/>
        <v>2013</v>
      </c>
      <c r="CO195" s="17" t="str">
        <f t="shared" si="371"/>
        <v>m</v>
      </c>
    </row>
    <row r="196" spans="1:93" ht="16">
      <c r="A196" s="45" t="s">
        <v>363</v>
      </c>
      <c r="B196" s="45" t="s">
        <v>362</v>
      </c>
      <c r="C196" s="117" t="s">
        <v>182</v>
      </c>
      <c r="D196" s="82">
        <f t="shared" si="310"/>
        <v>163.13333333333333</v>
      </c>
      <c r="E196" s="83">
        <f t="shared" si="311"/>
        <v>190</v>
      </c>
      <c r="F196" s="131"/>
      <c r="G196" s="131"/>
      <c r="H196" s="131"/>
      <c r="I196" s="131"/>
      <c r="J196" s="17">
        <f t="shared" si="312"/>
        <v>172</v>
      </c>
      <c r="K196" s="17">
        <f t="shared" si="313"/>
        <v>80</v>
      </c>
      <c r="L196" s="17">
        <f t="shared" si="314"/>
        <v>2007</v>
      </c>
      <c r="M196" s="17" t="str">
        <f t="shared" si="315"/>
        <v>m</v>
      </c>
      <c r="N196" s="17">
        <f t="shared" si="316"/>
        <v>178</v>
      </c>
      <c r="O196" s="17">
        <f t="shared" si="317"/>
        <v>12</v>
      </c>
      <c r="P196" s="17">
        <f t="shared" si="318"/>
        <v>2010</v>
      </c>
      <c r="Q196" s="17" t="str">
        <f t="shared" si="319"/>
        <v>m</v>
      </c>
      <c r="R196" s="131"/>
      <c r="S196" s="131"/>
      <c r="T196" s="131"/>
      <c r="U196" s="131"/>
      <c r="V196" s="17">
        <f t="shared" si="320"/>
        <v>157</v>
      </c>
      <c r="W196" s="17">
        <f t="shared" si="321"/>
        <v>100</v>
      </c>
      <c r="X196" s="17">
        <f t="shared" si="322"/>
        <v>2010</v>
      </c>
      <c r="Y196" s="17" t="str">
        <f t="shared" si="323"/>
        <v>m</v>
      </c>
      <c r="Z196" s="17">
        <f t="shared" si="324"/>
        <v>173</v>
      </c>
      <c r="AA196" s="173">
        <f t="shared" si="325"/>
        <v>0.90900000000000003</v>
      </c>
      <c r="AB196" s="17">
        <f t="shared" si="326"/>
        <v>2008</v>
      </c>
      <c r="AC196" s="17" t="str">
        <f t="shared" si="327"/>
        <v>m</v>
      </c>
      <c r="AD196" s="17">
        <f t="shared" si="328"/>
        <v>169</v>
      </c>
      <c r="AE196" s="170">
        <f t="shared" si="329"/>
        <v>7081</v>
      </c>
      <c r="AF196" s="17">
        <f t="shared" si="330"/>
        <v>2011</v>
      </c>
      <c r="AG196" s="17" t="str">
        <f t="shared" si="331"/>
        <v>m</v>
      </c>
      <c r="AH196" s="131"/>
      <c r="AI196" s="131"/>
      <c r="AJ196" s="131"/>
      <c r="AK196" s="131"/>
      <c r="AL196" s="17">
        <f t="shared" si="332"/>
        <v>172</v>
      </c>
      <c r="AM196" s="17">
        <f t="shared" si="333"/>
        <v>3</v>
      </c>
      <c r="AN196" s="17">
        <f t="shared" si="334"/>
        <v>2010</v>
      </c>
      <c r="AO196" s="17" t="str">
        <f t="shared" si="335"/>
        <v>i</v>
      </c>
      <c r="AP196" s="17">
        <f t="shared" si="336"/>
        <v>159</v>
      </c>
      <c r="AQ196" s="172">
        <f t="shared" si="337"/>
        <v>7.5</v>
      </c>
      <c r="AR196" s="17">
        <f t="shared" si="338"/>
        <v>2009</v>
      </c>
      <c r="AS196" s="17" t="str">
        <f t="shared" si="339"/>
        <v>m</v>
      </c>
      <c r="AT196" s="17">
        <f t="shared" si="340"/>
        <v>177</v>
      </c>
      <c r="AU196" s="141">
        <f t="shared" si="341"/>
        <v>39857</v>
      </c>
      <c r="AV196" s="17">
        <f t="shared" si="342"/>
        <v>2010</v>
      </c>
      <c r="AW196" s="17" t="str">
        <f t="shared" si="343"/>
        <v>m</v>
      </c>
      <c r="AX196" s="17">
        <f t="shared" si="344"/>
        <v>179</v>
      </c>
      <c r="AY196" s="170">
        <f t="shared" si="345"/>
        <v>21</v>
      </c>
      <c r="AZ196" s="17">
        <f t="shared" si="346"/>
        <v>2013</v>
      </c>
      <c r="BA196" s="17" t="str">
        <f t="shared" si="347"/>
        <v>m</v>
      </c>
      <c r="BB196" s="17">
        <f t="shared" si="348"/>
        <v>189</v>
      </c>
      <c r="BC196" s="170">
        <f t="shared" si="349"/>
        <v>67</v>
      </c>
      <c r="BD196" s="17">
        <f t="shared" si="350"/>
        <v>2012</v>
      </c>
      <c r="BE196" s="17" t="str">
        <f t="shared" si="351"/>
        <v>m</v>
      </c>
      <c r="BF196" s="131"/>
      <c r="BG196" s="131"/>
      <c r="BH196" s="131"/>
      <c r="BI196" s="131"/>
      <c r="BJ196" s="17">
        <f t="shared" si="352"/>
        <v>156</v>
      </c>
      <c r="BK196" s="172">
        <f t="shared" si="353"/>
        <v>1</v>
      </c>
      <c r="BL196" s="17">
        <f t="shared" si="354"/>
        <v>2013</v>
      </c>
      <c r="BM196" s="17" t="str">
        <f t="shared" si="355"/>
        <v>m</v>
      </c>
      <c r="BN196" s="17">
        <f t="shared" si="356"/>
        <v>182</v>
      </c>
      <c r="BO196" s="172">
        <f t="shared" si="357"/>
        <v>10.24</v>
      </c>
      <c r="BP196" s="17">
        <f t="shared" si="358"/>
        <v>2013</v>
      </c>
      <c r="BQ196" s="17" t="str">
        <f t="shared" si="359"/>
        <v>m</v>
      </c>
      <c r="BR196" s="131"/>
      <c r="BS196" s="131"/>
      <c r="BT196" s="131"/>
      <c r="BU196" s="131"/>
      <c r="BV196" s="138"/>
      <c r="BW196" s="138"/>
      <c r="BX196" s="138"/>
      <c r="BY196" s="138"/>
      <c r="BZ196" s="17">
        <f t="shared" si="360"/>
        <v>197</v>
      </c>
      <c r="CA196" s="170">
        <f t="shared" si="361"/>
        <v>4</v>
      </c>
      <c r="CB196" s="17">
        <f t="shared" si="362"/>
        <v>2013</v>
      </c>
      <c r="CC196" s="17" t="str">
        <f t="shared" si="363"/>
        <v>m</v>
      </c>
      <c r="CD196" s="131"/>
      <c r="CE196" s="131"/>
      <c r="CF196" s="131"/>
      <c r="CG196" s="131"/>
      <c r="CH196" s="17">
        <f t="shared" si="364"/>
        <v>185</v>
      </c>
      <c r="CI196" s="171">
        <f t="shared" si="365"/>
        <v>1.45</v>
      </c>
      <c r="CJ196" s="17">
        <f t="shared" si="366"/>
        <v>2013</v>
      </c>
      <c r="CK196" s="17" t="str">
        <f t="shared" si="367"/>
        <v>m</v>
      </c>
      <c r="CL196" s="17">
        <f t="shared" si="368"/>
        <v>175</v>
      </c>
      <c r="CM196" s="170">
        <f t="shared" si="369"/>
        <v>43</v>
      </c>
      <c r="CN196" s="17">
        <f t="shared" si="370"/>
        <v>2013</v>
      </c>
      <c r="CO196" s="17" t="str">
        <f t="shared" si="371"/>
        <v>m</v>
      </c>
    </row>
    <row r="197" spans="1:93" ht="16">
      <c r="A197" s="45" t="s">
        <v>245</v>
      </c>
      <c r="B197" s="45" t="s">
        <v>244</v>
      </c>
      <c r="C197" s="117" t="s">
        <v>179</v>
      </c>
      <c r="D197" s="82">
        <f t="shared" si="310"/>
        <v>163.19999999999999</v>
      </c>
      <c r="E197" s="83">
        <f t="shared" si="311"/>
        <v>191</v>
      </c>
      <c r="F197" s="131"/>
      <c r="G197" s="131"/>
      <c r="H197" s="131"/>
      <c r="I197" s="131"/>
      <c r="J197" s="17">
        <f t="shared" si="312"/>
        <v>172</v>
      </c>
      <c r="K197" s="17">
        <f t="shared" si="313"/>
        <v>80</v>
      </c>
      <c r="L197" s="17">
        <f t="shared" si="314"/>
        <v>2007</v>
      </c>
      <c r="M197" s="17" t="str">
        <f t="shared" si="315"/>
        <v>m</v>
      </c>
      <c r="N197" s="17">
        <f t="shared" si="316"/>
        <v>160</v>
      </c>
      <c r="O197" s="17">
        <f t="shared" si="317"/>
        <v>11</v>
      </c>
      <c r="P197" s="17">
        <f t="shared" si="318"/>
        <v>2010</v>
      </c>
      <c r="Q197" s="17" t="str">
        <f t="shared" si="319"/>
        <v>m</v>
      </c>
      <c r="R197" s="131"/>
      <c r="S197" s="131"/>
      <c r="T197" s="131"/>
      <c r="U197" s="131"/>
      <c r="V197" s="17">
        <f t="shared" si="320"/>
        <v>157</v>
      </c>
      <c r="W197" s="17">
        <f t="shared" si="321"/>
        <v>100</v>
      </c>
      <c r="X197" s="17">
        <f t="shared" si="322"/>
        <v>2010</v>
      </c>
      <c r="Y197" s="17" t="str">
        <f t="shared" si="323"/>
        <v>m</v>
      </c>
      <c r="Z197" s="17">
        <f t="shared" si="324"/>
        <v>175</v>
      </c>
      <c r="AA197" s="173">
        <f t="shared" si="325"/>
        <v>0.91</v>
      </c>
      <c r="AB197" s="17">
        <f t="shared" si="326"/>
        <v>2008</v>
      </c>
      <c r="AC197" s="17" t="str">
        <f t="shared" si="327"/>
        <v>m</v>
      </c>
      <c r="AD197" s="17">
        <f t="shared" si="328"/>
        <v>175</v>
      </c>
      <c r="AE197" s="170">
        <f t="shared" si="329"/>
        <v>8356</v>
      </c>
      <c r="AF197" s="17">
        <f t="shared" si="330"/>
        <v>2011</v>
      </c>
      <c r="AG197" s="17" t="str">
        <f t="shared" si="331"/>
        <v>m</v>
      </c>
      <c r="AH197" s="131"/>
      <c r="AI197" s="131"/>
      <c r="AJ197" s="131"/>
      <c r="AK197" s="131"/>
      <c r="AL197" s="17">
        <f t="shared" si="332"/>
        <v>182</v>
      </c>
      <c r="AM197" s="17">
        <f t="shared" si="333"/>
        <v>1</v>
      </c>
      <c r="AN197" s="17">
        <f t="shared" si="334"/>
        <v>2010</v>
      </c>
      <c r="AO197" s="17" t="str">
        <f t="shared" si="335"/>
        <v>i</v>
      </c>
      <c r="AP197" s="17">
        <f t="shared" si="336"/>
        <v>166</v>
      </c>
      <c r="AQ197" s="172">
        <f t="shared" si="337"/>
        <v>7.2</v>
      </c>
      <c r="AR197" s="17">
        <f t="shared" si="338"/>
        <v>2009</v>
      </c>
      <c r="AS197" s="17" t="str">
        <f t="shared" si="339"/>
        <v>m</v>
      </c>
      <c r="AT197" s="17">
        <f t="shared" si="340"/>
        <v>183</v>
      </c>
      <c r="AU197" s="141">
        <f t="shared" si="341"/>
        <v>45159</v>
      </c>
      <c r="AV197" s="17">
        <f t="shared" si="342"/>
        <v>2010</v>
      </c>
      <c r="AW197" s="17" t="str">
        <f t="shared" si="343"/>
        <v>m</v>
      </c>
      <c r="AX197" s="17">
        <f t="shared" si="344"/>
        <v>169</v>
      </c>
      <c r="AY197" s="170">
        <f t="shared" si="345"/>
        <v>30</v>
      </c>
      <c r="AZ197" s="17">
        <f t="shared" si="346"/>
        <v>2013</v>
      </c>
      <c r="BA197" s="17" t="str">
        <f t="shared" si="347"/>
        <v>m</v>
      </c>
      <c r="BB197" s="17">
        <f t="shared" si="348"/>
        <v>191</v>
      </c>
      <c r="BC197" s="170">
        <f t="shared" si="349"/>
        <v>69</v>
      </c>
      <c r="BD197" s="17">
        <f t="shared" si="350"/>
        <v>2012</v>
      </c>
      <c r="BE197" s="17" t="str">
        <f t="shared" si="351"/>
        <v>m</v>
      </c>
      <c r="BF197" s="131"/>
      <c r="BG197" s="131"/>
      <c r="BH197" s="131"/>
      <c r="BI197" s="131"/>
      <c r="BJ197" s="17">
        <f t="shared" si="352"/>
        <v>156</v>
      </c>
      <c r="BK197" s="172">
        <f t="shared" si="353"/>
        <v>1</v>
      </c>
      <c r="BL197" s="17">
        <f t="shared" si="354"/>
        <v>2013</v>
      </c>
      <c r="BM197" s="17" t="str">
        <f t="shared" si="355"/>
        <v>m</v>
      </c>
      <c r="BN197" s="17">
        <f t="shared" si="356"/>
        <v>187</v>
      </c>
      <c r="BO197" s="172">
        <f t="shared" si="357"/>
        <v>9.4</v>
      </c>
      <c r="BP197" s="17">
        <f t="shared" si="358"/>
        <v>2013</v>
      </c>
      <c r="BQ197" s="17" t="str">
        <f t="shared" si="359"/>
        <v>m</v>
      </c>
      <c r="BR197" s="131"/>
      <c r="BS197" s="131"/>
      <c r="BT197" s="131"/>
      <c r="BU197" s="131"/>
      <c r="BV197" s="138"/>
      <c r="BW197" s="138"/>
      <c r="BX197" s="138"/>
      <c r="BY197" s="138"/>
      <c r="BZ197" s="17">
        <f t="shared" si="360"/>
        <v>179</v>
      </c>
      <c r="CA197" s="170">
        <f t="shared" si="361"/>
        <v>23</v>
      </c>
      <c r="CB197" s="17">
        <f t="shared" si="362"/>
        <v>2013</v>
      </c>
      <c r="CC197" s="17" t="str">
        <f t="shared" si="363"/>
        <v>m</v>
      </c>
      <c r="CD197" s="131"/>
      <c r="CE197" s="131"/>
      <c r="CF197" s="131"/>
      <c r="CG197" s="131"/>
      <c r="CH197" s="17">
        <f t="shared" si="364"/>
        <v>187</v>
      </c>
      <c r="CI197" s="171">
        <f t="shared" si="365"/>
        <v>1.51</v>
      </c>
      <c r="CJ197" s="17">
        <f t="shared" si="366"/>
        <v>2013</v>
      </c>
      <c r="CK197" s="17" t="str">
        <f t="shared" si="367"/>
        <v>m</v>
      </c>
      <c r="CL197" s="17">
        <f t="shared" si="368"/>
        <v>184</v>
      </c>
      <c r="CM197" s="170">
        <f t="shared" si="369"/>
        <v>45</v>
      </c>
      <c r="CN197" s="17">
        <f t="shared" si="370"/>
        <v>2013</v>
      </c>
      <c r="CO197" s="17" t="str">
        <f t="shared" si="371"/>
        <v>m</v>
      </c>
    </row>
    <row r="198" spans="1:93" ht="16">
      <c r="A198" s="45" t="s">
        <v>291</v>
      </c>
      <c r="B198" s="45" t="s">
        <v>290</v>
      </c>
      <c r="C198" s="117" t="s">
        <v>191</v>
      </c>
      <c r="D198" s="82">
        <f t="shared" si="310"/>
        <v>164.46666666666667</v>
      </c>
      <c r="E198" s="83">
        <f t="shared" si="311"/>
        <v>192</v>
      </c>
      <c r="F198" s="131"/>
      <c r="G198" s="131"/>
      <c r="H198" s="131"/>
      <c r="I198" s="131"/>
      <c r="J198" s="17">
        <f t="shared" si="312"/>
        <v>182</v>
      </c>
      <c r="K198" s="17">
        <f t="shared" si="313"/>
        <v>81</v>
      </c>
      <c r="L198" s="17">
        <f t="shared" si="314"/>
        <v>2007</v>
      </c>
      <c r="M198" s="17" t="str">
        <f t="shared" si="315"/>
        <v>m</v>
      </c>
      <c r="N198" s="17">
        <f t="shared" si="316"/>
        <v>178</v>
      </c>
      <c r="O198" s="17">
        <f t="shared" si="317"/>
        <v>12</v>
      </c>
      <c r="P198" s="17">
        <f t="shared" si="318"/>
        <v>2010</v>
      </c>
      <c r="Q198" s="17" t="str">
        <f t="shared" si="319"/>
        <v>m</v>
      </c>
      <c r="R198" s="131"/>
      <c r="S198" s="131"/>
      <c r="T198" s="131"/>
      <c r="U198" s="131"/>
      <c r="V198" s="17">
        <f t="shared" si="320"/>
        <v>157</v>
      </c>
      <c r="W198" s="17">
        <f t="shared" si="321"/>
        <v>100</v>
      </c>
      <c r="X198" s="17">
        <f t="shared" si="322"/>
        <v>2010</v>
      </c>
      <c r="Y198" s="17" t="str">
        <f t="shared" si="323"/>
        <v>m</v>
      </c>
      <c r="Z198" s="17">
        <f t="shared" si="324"/>
        <v>160</v>
      </c>
      <c r="AA198" s="173">
        <f t="shared" si="325"/>
        <v>0.88700000000000001</v>
      </c>
      <c r="AB198" s="17">
        <f t="shared" si="326"/>
        <v>2008</v>
      </c>
      <c r="AC198" s="17" t="str">
        <f t="shared" si="327"/>
        <v>m</v>
      </c>
      <c r="AD198" s="17">
        <f t="shared" si="328"/>
        <v>195</v>
      </c>
      <c r="AE198" s="170">
        <f t="shared" si="329"/>
        <v>16406</v>
      </c>
      <c r="AF198" s="17">
        <f t="shared" si="330"/>
        <v>2011</v>
      </c>
      <c r="AG198" s="17" t="str">
        <f t="shared" si="331"/>
        <v>m</v>
      </c>
      <c r="AH198" s="131"/>
      <c r="AI198" s="131"/>
      <c r="AJ198" s="131"/>
      <c r="AK198" s="131"/>
      <c r="AL198" s="17">
        <f t="shared" si="332"/>
        <v>182</v>
      </c>
      <c r="AM198" s="17">
        <f t="shared" si="333"/>
        <v>1</v>
      </c>
      <c r="AN198" s="17">
        <f t="shared" si="334"/>
        <v>2010</v>
      </c>
      <c r="AO198" s="17" t="str">
        <f t="shared" si="335"/>
        <v>i</v>
      </c>
      <c r="AP198" s="17">
        <f t="shared" si="336"/>
        <v>142</v>
      </c>
      <c r="AQ198" s="172">
        <f t="shared" si="337"/>
        <v>8.3000000000000007</v>
      </c>
      <c r="AR198" s="17">
        <f t="shared" si="338"/>
        <v>2009</v>
      </c>
      <c r="AS198" s="17" t="str">
        <f t="shared" si="339"/>
        <v>m</v>
      </c>
      <c r="AT198" s="17">
        <f t="shared" si="340"/>
        <v>186</v>
      </c>
      <c r="AU198" s="141">
        <f t="shared" si="341"/>
        <v>46361</v>
      </c>
      <c r="AV198" s="17">
        <f t="shared" si="342"/>
        <v>2010</v>
      </c>
      <c r="AW198" s="17" t="str">
        <f t="shared" si="343"/>
        <v>m</v>
      </c>
      <c r="AX198" s="17">
        <f t="shared" si="344"/>
        <v>181</v>
      </c>
      <c r="AY198" s="170">
        <f t="shared" si="345"/>
        <v>19</v>
      </c>
      <c r="AZ198" s="17">
        <f t="shared" si="346"/>
        <v>2013</v>
      </c>
      <c r="BA198" s="17" t="str">
        <f t="shared" si="347"/>
        <v>m</v>
      </c>
      <c r="BB198" s="17">
        <f t="shared" si="348"/>
        <v>148</v>
      </c>
      <c r="BC198" s="170">
        <f t="shared" si="349"/>
        <v>58</v>
      </c>
      <c r="BD198" s="17">
        <f t="shared" si="350"/>
        <v>2012</v>
      </c>
      <c r="BE198" s="17" t="str">
        <f t="shared" si="351"/>
        <v>m</v>
      </c>
      <c r="BF198" s="131"/>
      <c r="BG198" s="131"/>
      <c r="BH198" s="131"/>
      <c r="BI198" s="131"/>
      <c r="BJ198" s="17">
        <f t="shared" si="352"/>
        <v>156</v>
      </c>
      <c r="BK198" s="172">
        <f t="shared" si="353"/>
        <v>1</v>
      </c>
      <c r="BL198" s="17">
        <f t="shared" si="354"/>
        <v>2013</v>
      </c>
      <c r="BM198" s="17" t="str">
        <f t="shared" si="355"/>
        <v>m</v>
      </c>
      <c r="BN198" s="17">
        <f t="shared" si="356"/>
        <v>178</v>
      </c>
      <c r="BO198" s="172">
        <f t="shared" si="357"/>
        <v>12.69</v>
      </c>
      <c r="BP198" s="17">
        <f t="shared" si="358"/>
        <v>2013</v>
      </c>
      <c r="BQ198" s="17" t="str">
        <f t="shared" si="359"/>
        <v>m</v>
      </c>
      <c r="BR198" s="131"/>
      <c r="BS198" s="131"/>
      <c r="BT198" s="131"/>
      <c r="BU198" s="131"/>
      <c r="BV198" s="138"/>
      <c r="BW198" s="138"/>
      <c r="BX198" s="138"/>
      <c r="BY198" s="138"/>
      <c r="BZ198" s="17">
        <f t="shared" si="360"/>
        <v>194</v>
      </c>
      <c r="CA198" s="170">
        <f t="shared" si="361"/>
        <v>7</v>
      </c>
      <c r="CB198" s="17">
        <f t="shared" si="362"/>
        <v>2013</v>
      </c>
      <c r="CC198" s="17" t="str">
        <f t="shared" si="363"/>
        <v>m</v>
      </c>
      <c r="CD198" s="131"/>
      <c r="CE198" s="131"/>
      <c r="CF198" s="131"/>
      <c r="CG198" s="131"/>
      <c r="CH198" s="17">
        <f t="shared" si="364"/>
        <v>191</v>
      </c>
      <c r="CI198" s="171">
        <f t="shared" si="365"/>
        <v>1.61</v>
      </c>
      <c r="CJ198" s="17">
        <f t="shared" si="366"/>
        <v>2013</v>
      </c>
      <c r="CK198" s="17" t="str">
        <f t="shared" si="367"/>
        <v>m</v>
      </c>
      <c r="CL198" s="17">
        <f t="shared" si="368"/>
        <v>197</v>
      </c>
      <c r="CM198" s="170">
        <f t="shared" si="369"/>
        <v>58</v>
      </c>
      <c r="CN198" s="17">
        <f t="shared" si="370"/>
        <v>2013</v>
      </c>
      <c r="CO198" s="17" t="str">
        <f t="shared" si="371"/>
        <v>m</v>
      </c>
    </row>
    <row r="199" spans="1:93" ht="16">
      <c r="A199" s="45" t="s">
        <v>459</v>
      </c>
      <c r="B199" s="45" t="s">
        <v>458</v>
      </c>
      <c r="C199" s="117" t="s">
        <v>194</v>
      </c>
      <c r="D199" s="82">
        <f t="shared" ref="D199:D206" si="372">AVERAGE(J199,N199,V199,AD199,AL199,AP199,AT199,AX199,BB199,BJ199,BN199,BV199,BZ199,CH199,CL199,)</f>
        <v>164.53333333333333</v>
      </c>
      <c r="E199" s="83">
        <f t="shared" ref="E199:E206" si="373">RANK(D199,D$7:D$206,1)</f>
        <v>193</v>
      </c>
      <c r="F199" s="131"/>
      <c r="G199" s="131"/>
      <c r="H199" s="131"/>
      <c r="I199" s="131"/>
      <c r="J199" s="17">
        <f t="shared" ref="J199:J206" si="374">RANK(K199,K$7:K$206,1)</f>
        <v>182</v>
      </c>
      <c r="K199" s="17">
        <f t="shared" ref="K199:K206" si="375">ROUND(VLOOKUP($C199&amp;", "&amp;J$5,Data,8,FALSE),0)</f>
        <v>81</v>
      </c>
      <c r="L199" s="17">
        <f t="shared" ref="L199:L206" si="376">VLOOKUP($C199&amp;", "&amp;J$5,Data,9,FALSE)</f>
        <v>2007</v>
      </c>
      <c r="M199" s="17" t="str">
        <f t="shared" ref="M199:M206" si="377">VLOOKUP($C199&amp;", "&amp;J$5,Data,10,FALSE)</f>
        <v>m</v>
      </c>
      <c r="N199" s="17">
        <f t="shared" ref="N199:N206" si="378">RANK(O199,O$7:O$206,1)</f>
        <v>197</v>
      </c>
      <c r="O199" s="17">
        <f t="shared" ref="O199:O206" si="379">ROUND(VLOOKUP($C199&amp;", "&amp;N$5,Data,8,FALSE),0)</f>
        <v>13</v>
      </c>
      <c r="P199" s="17">
        <f t="shared" ref="P199:P206" si="380">VLOOKUP($C199&amp;", "&amp;N$5,Data,9,FALSE)</f>
        <v>2010</v>
      </c>
      <c r="Q199" s="17" t="str">
        <f t="shared" ref="Q199:Q206" si="381">VLOOKUP($C199&amp;", "&amp;N$5,Data,10,FALSE)</f>
        <v>i</v>
      </c>
      <c r="R199" s="131"/>
      <c r="S199" s="131"/>
      <c r="T199" s="131"/>
      <c r="U199" s="131"/>
      <c r="V199" s="17">
        <f t="shared" ref="V199:V206" si="382">RANK(W199,W$7:W$206,1)</f>
        <v>157</v>
      </c>
      <c r="W199" s="17">
        <f t="shared" ref="W199:W206" si="383">ROUND(VLOOKUP($C199&amp;", "&amp;V$5,Data,8,FALSE),0)</f>
        <v>100</v>
      </c>
      <c r="X199" s="17">
        <f t="shared" ref="X199:X206" si="384">VLOOKUP($C199&amp;", "&amp;V$5,Data,9,FALSE)</f>
        <v>2010</v>
      </c>
      <c r="Y199" s="17" t="str">
        <f t="shared" ref="Y199:Y206" si="385">VLOOKUP($C199&amp;", "&amp;V$5,Data,10,FALSE)</f>
        <v>m</v>
      </c>
      <c r="Z199" s="17">
        <f t="shared" ref="Z199:Z206" si="386">RANK(AA199,AA$7:AA$206,1)</f>
        <v>151</v>
      </c>
      <c r="AA199" s="173">
        <f t="shared" ref="AA199:AA206" si="387">ROUND(VLOOKUP($C199&amp;", "&amp;Z$5,Data,8,FALSE),3)</f>
        <v>0.88</v>
      </c>
      <c r="AB199" s="17">
        <f t="shared" ref="AB199:AB206" si="388">VLOOKUP($C199&amp;", "&amp;Z$5,Data,9,FALSE)</f>
        <v>2008</v>
      </c>
      <c r="AC199" s="17" t="str">
        <f t="shared" ref="AC199:AC206" si="389">VLOOKUP($C199&amp;", "&amp;Z$5,Data,10,FALSE)</f>
        <v>m</v>
      </c>
      <c r="AD199" s="17">
        <f t="shared" ref="AD199:AD206" si="390">RANK(AE199,AE$7:AE$206,1)</f>
        <v>199</v>
      </c>
      <c r="AE199" s="170">
        <f t="shared" ref="AE199:AE206" si="391">ROUND(VLOOKUP($C199&amp;", "&amp;AD$5,Data,8,FALSE),0)</f>
        <v>32075</v>
      </c>
      <c r="AF199" s="17">
        <f t="shared" ref="AF199:AF206" si="392">VLOOKUP($C199&amp;", "&amp;AD$5,Data,9,FALSE)</f>
        <v>2011</v>
      </c>
      <c r="AG199" s="17" t="str">
        <f t="shared" ref="AG199:AG206" si="393">VLOOKUP($C199&amp;", "&amp;AD$5,Data,10,FALSE)</f>
        <v>i</v>
      </c>
      <c r="AH199" s="131"/>
      <c r="AI199" s="131"/>
      <c r="AJ199" s="131"/>
      <c r="AK199" s="131"/>
      <c r="AL199" s="17">
        <f t="shared" ref="AL199:AL206" si="394">RANK(AM199,AM$7:AM$206,0)</f>
        <v>190</v>
      </c>
      <c r="AM199" s="17">
        <f t="shared" ref="AM199:AM206" si="395">ROUND(VLOOKUP($C199&amp;", "&amp;AL$5,Data,8,FALSE),0)</f>
        <v>0</v>
      </c>
      <c r="AN199" s="17">
        <f t="shared" ref="AN199:AN206" si="396">VLOOKUP($C199&amp;", "&amp;AL$5,Data,9,FALSE)</f>
        <v>2010</v>
      </c>
      <c r="AO199" s="17" t="str">
        <f t="shared" ref="AO199:AO206" si="397">VLOOKUP($C199&amp;", "&amp;AL$5,Data,10,FALSE)</f>
        <v>i</v>
      </c>
      <c r="AP199" s="17">
        <f t="shared" ref="AP199:AP206" si="398">RANK(AQ199,AQ$7:AQ$206,0)</f>
        <v>199</v>
      </c>
      <c r="AQ199" s="172">
        <f t="shared" ref="AQ199:AQ206" si="399">ROUND(VLOOKUP($C199&amp;", "&amp;AP$5,Data,8,FALSE),1)</f>
        <v>0</v>
      </c>
      <c r="AR199" s="17">
        <f t="shared" ref="AR199:AR206" si="400">VLOOKUP($C199&amp;", "&amp;AP$5,Data,9,FALSE)</f>
        <v>2008</v>
      </c>
      <c r="AS199" s="17" t="str">
        <f t="shared" ref="AS199:AS206" si="401">VLOOKUP($C199&amp;", "&amp;AP$5,Data,10,FALSE)</f>
        <v>i</v>
      </c>
      <c r="AT199" s="17">
        <f t="shared" ref="AT199:AT206" si="402">RANK(AU199,AU$7:AU$206,1)</f>
        <v>200</v>
      </c>
      <c r="AU199" s="141">
        <f t="shared" ref="AU199:AU206" si="403">ROUND(VLOOKUP($C199&amp;", "&amp;AT$5,Data,8,FALSE),0)</f>
        <v>153177</v>
      </c>
      <c r="AV199" s="17">
        <f t="shared" ref="AV199:AV206" si="404">VLOOKUP($C199&amp;", "&amp;AT$5,Data,9,FALSE)</f>
        <v>2010</v>
      </c>
      <c r="AW199" s="17" t="str">
        <f t="shared" ref="AW199:AW206" si="405">VLOOKUP($C199&amp;", "&amp;AT$5,Data,10,FALSE)</f>
        <v>m</v>
      </c>
      <c r="AX199" s="17">
        <f t="shared" ref="AX199:AX206" si="406">RANK(AY199,AY$7:AY$206,0)</f>
        <v>197</v>
      </c>
      <c r="AY199" s="170">
        <f t="shared" ref="AY199:AY206" si="407">ROUND(VLOOKUP($C199&amp;", "&amp;AX$5,Data,8,FALSE),0)</f>
        <v>4</v>
      </c>
      <c r="AZ199" s="17">
        <f t="shared" ref="AZ199:AZ206" si="408">VLOOKUP($C199&amp;", "&amp;AX$5,Data,9,FALSE)</f>
        <v>2013</v>
      </c>
      <c r="BA199" s="17" t="str">
        <f t="shared" ref="BA199:BA206" si="409">VLOOKUP($C199&amp;", "&amp;AX$5,Data,10,FALSE)</f>
        <v>i</v>
      </c>
      <c r="BB199" s="17">
        <f t="shared" ref="BB199:BB206" si="410">RANK(BC199,BC$7:BC$206,1)</f>
        <v>181</v>
      </c>
      <c r="BC199" s="170">
        <f t="shared" ref="BC199:BC206" si="411">ROUND(VLOOKUP($C199&amp;", "&amp;BB$5,Data,8,FALSE),0)</f>
        <v>65</v>
      </c>
      <c r="BD199" s="17">
        <f t="shared" ref="BD199:BD206" si="412">VLOOKUP($C199&amp;", "&amp;BB$5,Data,9,FALSE)</f>
        <v>2012</v>
      </c>
      <c r="BE199" s="17" t="str">
        <f t="shared" ref="BE199:BE206" si="413">VLOOKUP($C199&amp;", "&amp;BB$5,Data,10,FALSE)</f>
        <v>i</v>
      </c>
      <c r="BF199" s="131"/>
      <c r="BG199" s="131"/>
      <c r="BH199" s="131"/>
      <c r="BI199" s="131"/>
      <c r="BJ199" s="17">
        <f t="shared" ref="BJ199:BJ206" si="414">RANK(BK199,BK$7:BK$206,0)</f>
        <v>137</v>
      </c>
      <c r="BK199" s="172">
        <f t="shared" ref="BK199:BK206" si="415">ROUND(VLOOKUP($C199&amp;", "&amp;BJ$5,Data,8,FALSE),1)</f>
        <v>1.5</v>
      </c>
      <c r="BL199" s="17">
        <f t="shared" ref="BL199:BL206" si="416">VLOOKUP($C199&amp;", "&amp;BJ$5,Data,9,FALSE)</f>
        <v>2013</v>
      </c>
      <c r="BM199" s="17" t="str">
        <f t="shared" ref="BM199:BM206" si="417">VLOOKUP($C199&amp;", "&amp;BJ$5,Data,10,FALSE)</f>
        <v>m</v>
      </c>
      <c r="BN199" s="17">
        <f t="shared" ref="BN199:BN206" si="418">RANK(BO199,BO$7:BO$206,0)</f>
        <v>200</v>
      </c>
      <c r="BO199" s="172">
        <f t="shared" ref="BO199:BO206" si="419">ROUND(VLOOKUP($C199&amp;", "&amp;BN$5,Data,8,FALSE),2)</f>
        <v>1.6</v>
      </c>
      <c r="BP199" s="17">
        <f t="shared" ref="BP199:BP206" si="420">VLOOKUP($C199&amp;", "&amp;BN$5,Data,9,FALSE)</f>
        <v>2013</v>
      </c>
      <c r="BQ199" s="17" t="str">
        <f t="shared" ref="BQ199:BQ206" si="421">VLOOKUP($C199&amp;", "&amp;BN$5,Data,10,FALSE)</f>
        <v>i</v>
      </c>
      <c r="BR199" s="131"/>
      <c r="BS199" s="131"/>
      <c r="BT199" s="131"/>
      <c r="BU199" s="131"/>
      <c r="BV199" s="138"/>
      <c r="BW199" s="138"/>
      <c r="BX199" s="138"/>
      <c r="BY199" s="138"/>
      <c r="BZ199" s="17">
        <f t="shared" ref="BZ199:BZ206" si="422">RANK(CA199,CA$7:CA$206,0)</f>
        <v>68</v>
      </c>
      <c r="CA199" s="170">
        <f t="shared" ref="CA199:CA206" si="423">ROUND(VLOOKUP($C199&amp;", "&amp;BZ$5,Data,8,FALSE),0)</f>
        <v>136</v>
      </c>
      <c r="CB199" s="17">
        <f t="shared" ref="CB199:CB206" si="424">VLOOKUP($C199&amp;", "&amp;BZ$5,Data,9,FALSE)</f>
        <v>2013</v>
      </c>
      <c r="CC199" s="17" t="str">
        <f t="shared" ref="CC199:CC206" si="425">VLOOKUP($C199&amp;", "&amp;BZ$5,Data,10,FALSE)</f>
        <v>m</v>
      </c>
      <c r="CD199" s="131"/>
      <c r="CE199" s="131"/>
      <c r="CF199" s="131"/>
      <c r="CG199" s="131"/>
      <c r="CH199" s="17">
        <f t="shared" ref="CH199:CH206" si="426">RANK(CI199,CI$7:CI$206,1)</f>
        <v>192</v>
      </c>
      <c r="CI199" s="171">
        <f t="shared" ref="CI199:CI206" si="427">ROUND(VLOOKUP($C199&amp;", "&amp;CH$5,Data,8,FALSE),2)</f>
        <v>1.62</v>
      </c>
      <c r="CJ199" s="17">
        <f t="shared" ref="CJ199:CJ206" si="428">VLOOKUP($C199&amp;", "&amp;CH$5,Data,9,FALSE)</f>
        <v>2013</v>
      </c>
      <c r="CK199" s="17" t="str">
        <f t="shared" ref="CK199:CK206" si="429">VLOOKUP($C199&amp;", "&amp;CH$5,Data,10,FALSE)</f>
        <v>i</v>
      </c>
      <c r="CL199" s="17">
        <f t="shared" ref="CL199:CL206" si="430">RANK(CM199,CM$7:CM$206,1)</f>
        <v>169</v>
      </c>
      <c r="CM199" s="170">
        <f t="shared" ref="CM199:CM206" si="431">ROUND(VLOOKUP($C199&amp;", "&amp;CL$5,Data,8,FALSE),0)</f>
        <v>42</v>
      </c>
      <c r="CN199" s="17">
        <f t="shared" ref="CN199:CN206" si="432">VLOOKUP($C199&amp;", "&amp;CL$5,Data,9,FALSE)</f>
        <v>2013</v>
      </c>
      <c r="CO199" s="17" t="str">
        <f t="shared" ref="CO199:CO206" si="433">VLOOKUP($C199&amp;", "&amp;CL$5,Data,10,FALSE)</f>
        <v>i</v>
      </c>
    </row>
    <row r="200" spans="1:93" ht="16">
      <c r="A200" s="45" t="s">
        <v>327</v>
      </c>
      <c r="B200" s="45" t="s">
        <v>326</v>
      </c>
      <c r="C200" s="117" t="s">
        <v>168</v>
      </c>
      <c r="D200" s="82">
        <f t="shared" si="372"/>
        <v>164.93333333333334</v>
      </c>
      <c r="E200" s="83">
        <f t="shared" si="373"/>
        <v>194</v>
      </c>
      <c r="F200" s="131"/>
      <c r="G200" s="131"/>
      <c r="H200" s="131"/>
      <c r="I200" s="131"/>
      <c r="J200" s="17">
        <f t="shared" si="374"/>
        <v>159</v>
      </c>
      <c r="K200" s="17">
        <f t="shared" si="375"/>
        <v>78</v>
      </c>
      <c r="L200" s="17">
        <f t="shared" si="376"/>
        <v>2007</v>
      </c>
      <c r="M200" s="17" t="str">
        <f t="shared" si="377"/>
        <v>m</v>
      </c>
      <c r="N200" s="17">
        <f t="shared" si="378"/>
        <v>160</v>
      </c>
      <c r="O200" s="17">
        <f t="shared" si="379"/>
        <v>11</v>
      </c>
      <c r="P200" s="17">
        <f t="shared" si="380"/>
        <v>2010</v>
      </c>
      <c r="Q200" s="17" t="str">
        <f t="shared" si="381"/>
        <v>m</v>
      </c>
      <c r="R200" s="131"/>
      <c r="S200" s="131"/>
      <c r="T200" s="131"/>
      <c r="U200" s="131"/>
      <c r="V200" s="17">
        <f t="shared" si="382"/>
        <v>157</v>
      </c>
      <c r="W200" s="17">
        <f t="shared" si="383"/>
        <v>100</v>
      </c>
      <c r="X200" s="17">
        <f t="shared" si="384"/>
        <v>2010</v>
      </c>
      <c r="Y200" s="17" t="str">
        <f t="shared" si="385"/>
        <v>m</v>
      </c>
      <c r="Z200" s="17">
        <f t="shared" si="386"/>
        <v>198</v>
      </c>
      <c r="AA200" s="173">
        <f t="shared" si="387"/>
        <v>0.96499999999999997</v>
      </c>
      <c r="AB200" s="17">
        <f t="shared" si="388"/>
        <v>2008</v>
      </c>
      <c r="AC200" s="17" t="str">
        <f t="shared" si="389"/>
        <v>m</v>
      </c>
      <c r="AD200" s="17">
        <f t="shared" si="390"/>
        <v>158</v>
      </c>
      <c r="AE200" s="170">
        <f t="shared" si="391"/>
        <v>6122</v>
      </c>
      <c r="AF200" s="17">
        <f t="shared" si="392"/>
        <v>2011</v>
      </c>
      <c r="AG200" s="17" t="str">
        <f t="shared" si="393"/>
        <v>m</v>
      </c>
      <c r="AH200" s="131"/>
      <c r="AI200" s="131"/>
      <c r="AJ200" s="131"/>
      <c r="AK200" s="131"/>
      <c r="AL200" s="17">
        <f t="shared" si="394"/>
        <v>190</v>
      </c>
      <c r="AM200" s="17">
        <f t="shared" si="395"/>
        <v>0</v>
      </c>
      <c r="AN200" s="17">
        <f t="shared" si="396"/>
        <v>2010</v>
      </c>
      <c r="AO200" s="17" t="str">
        <f t="shared" si="397"/>
        <v>i</v>
      </c>
      <c r="AP200" s="17">
        <f t="shared" si="398"/>
        <v>193</v>
      </c>
      <c r="AQ200" s="172">
        <f t="shared" si="399"/>
        <v>3.3</v>
      </c>
      <c r="AR200" s="17">
        <f t="shared" si="400"/>
        <v>2009</v>
      </c>
      <c r="AS200" s="17" t="str">
        <f t="shared" si="401"/>
        <v>m</v>
      </c>
      <c r="AT200" s="17">
        <f t="shared" si="402"/>
        <v>191</v>
      </c>
      <c r="AU200" s="141">
        <f t="shared" si="403"/>
        <v>55830</v>
      </c>
      <c r="AV200" s="17">
        <f t="shared" si="404"/>
        <v>2010</v>
      </c>
      <c r="AW200" s="17" t="str">
        <f t="shared" si="405"/>
        <v>m</v>
      </c>
      <c r="AX200" s="17">
        <f t="shared" si="406"/>
        <v>196</v>
      </c>
      <c r="AY200" s="170">
        <f t="shared" si="407"/>
        <v>5</v>
      </c>
      <c r="AZ200" s="17">
        <f t="shared" si="408"/>
        <v>2013</v>
      </c>
      <c r="BA200" s="17" t="str">
        <f t="shared" si="409"/>
        <v>m</v>
      </c>
      <c r="BB200" s="17">
        <f t="shared" si="410"/>
        <v>178</v>
      </c>
      <c r="BC200" s="170">
        <f t="shared" si="411"/>
        <v>64</v>
      </c>
      <c r="BD200" s="17">
        <f t="shared" si="412"/>
        <v>2012</v>
      </c>
      <c r="BE200" s="17" t="str">
        <f t="shared" si="413"/>
        <v>m</v>
      </c>
      <c r="BF200" s="131"/>
      <c r="BG200" s="131"/>
      <c r="BH200" s="131"/>
      <c r="BI200" s="131"/>
      <c r="BJ200" s="17">
        <f t="shared" si="414"/>
        <v>156</v>
      </c>
      <c r="BK200" s="172">
        <f t="shared" si="415"/>
        <v>1</v>
      </c>
      <c r="BL200" s="17">
        <f t="shared" si="416"/>
        <v>2013</v>
      </c>
      <c r="BM200" s="17" t="str">
        <f t="shared" si="417"/>
        <v>m</v>
      </c>
      <c r="BN200" s="17">
        <f t="shared" si="418"/>
        <v>193</v>
      </c>
      <c r="BO200" s="172">
        <f t="shared" si="419"/>
        <v>7.08</v>
      </c>
      <c r="BP200" s="17">
        <f t="shared" si="420"/>
        <v>2013</v>
      </c>
      <c r="BQ200" s="17" t="str">
        <f t="shared" si="421"/>
        <v>m</v>
      </c>
      <c r="BR200" s="131"/>
      <c r="BS200" s="131"/>
      <c r="BT200" s="131"/>
      <c r="BU200" s="131"/>
      <c r="BV200" s="138"/>
      <c r="BW200" s="138"/>
      <c r="BX200" s="138"/>
      <c r="BY200" s="138"/>
      <c r="BZ200" s="17">
        <f t="shared" si="422"/>
        <v>178</v>
      </c>
      <c r="CA200" s="170">
        <f t="shared" si="423"/>
        <v>24</v>
      </c>
      <c r="CB200" s="17">
        <f t="shared" si="424"/>
        <v>2013</v>
      </c>
      <c r="CC200" s="17" t="str">
        <f t="shared" si="425"/>
        <v>m</v>
      </c>
      <c r="CD200" s="131"/>
      <c r="CE200" s="131"/>
      <c r="CF200" s="131"/>
      <c r="CG200" s="131"/>
      <c r="CH200" s="17">
        <f t="shared" si="426"/>
        <v>196</v>
      </c>
      <c r="CI200" s="171">
        <f t="shared" si="427"/>
        <v>1.77</v>
      </c>
      <c r="CJ200" s="17">
        <f t="shared" si="428"/>
        <v>2013</v>
      </c>
      <c r="CK200" s="17" t="str">
        <f t="shared" si="429"/>
        <v>m</v>
      </c>
      <c r="CL200" s="17">
        <f t="shared" si="430"/>
        <v>169</v>
      </c>
      <c r="CM200" s="170">
        <f t="shared" si="431"/>
        <v>42</v>
      </c>
      <c r="CN200" s="17">
        <f t="shared" si="432"/>
        <v>2013</v>
      </c>
      <c r="CO200" s="17" t="str">
        <f t="shared" si="433"/>
        <v>m</v>
      </c>
    </row>
    <row r="201" spans="1:93" ht="16">
      <c r="A201" s="45" t="s">
        <v>573</v>
      </c>
      <c r="B201" s="45" t="s">
        <v>572</v>
      </c>
      <c r="C201" s="142" t="s">
        <v>199</v>
      </c>
      <c r="D201" s="82">
        <f t="shared" si="372"/>
        <v>165.53333333333333</v>
      </c>
      <c r="E201" s="83">
        <f t="shared" si="373"/>
        <v>195</v>
      </c>
      <c r="F201" s="131"/>
      <c r="G201" s="131"/>
      <c r="H201" s="131"/>
      <c r="I201" s="131"/>
      <c r="J201" s="17">
        <f t="shared" si="374"/>
        <v>182</v>
      </c>
      <c r="K201" s="17">
        <f t="shared" si="375"/>
        <v>81</v>
      </c>
      <c r="L201" s="17">
        <f t="shared" si="376"/>
        <v>2007</v>
      </c>
      <c r="M201" s="17" t="str">
        <f t="shared" si="377"/>
        <v>m</v>
      </c>
      <c r="N201" s="17">
        <f t="shared" si="378"/>
        <v>178</v>
      </c>
      <c r="O201" s="17">
        <f t="shared" si="379"/>
        <v>12</v>
      </c>
      <c r="P201" s="17">
        <f t="shared" si="380"/>
        <v>2010</v>
      </c>
      <c r="Q201" s="17" t="str">
        <f t="shared" si="381"/>
        <v>m</v>
      </c>
      <c r="R201" s="131"/>
      <c r="S201" s="131"/>
      <c r="T201" s="131"/>
      <c r="U201" s="131"/>
      <c r="V201" s="17">
        <f t="shared" si="382"/>
        <v>157</v>
      </c>
      <c r="W201" s="17">
        <f t="shared" si="383"/>
        <v>100</v>
      </c>
      <c r="X201" s="17">
        <f t="shared" si="384"/>
        <v>2010</v>
      </c>
      <c r="Y201" s="17" t="str">
        <f t="shared" si="385"/>
        <v>m</v>
      </c>
      <c r="Z201" s="17">
        <f t="shared" si="386"/>
        <v>193</v>
      </c>
      <c r="AA201" s="173">
        <f t="shared" si="387"/>
        <v>0.95</v>
      </c>
      <c r="AB201" s="17">
        <f t="shared" si="388"/>
        <v>2008</v>
      </c>
      <c r="AC201" s="17" t="str">
        <f t="shared" si="389"/>
        <v>m</v>
      </c>
      <c r="AD201" s="17">
        <f t="shared" si="390"/>
        <v>190</v>
      </c>
      <c r="AE201" s="170">
        <f t="shared" si="391"/>
        <v>14030</v>
      </c>
      <c r="AF201" s="17">
        <f t="shared" si="392"/>
        <v>2011</v>
      </c>
      <c r="AG201" s="17" t="str">
        <f t="shared" si="393"/>
        <v>m</v>
      </c>
      <c r="AH201" s="131"/>
      <c r="AI201" s="131"/>
      <c r="AJ201" s="131"/>
      <c r="AK201" s="131"/>
      <c r="AL201" s="17">
        <f t="shared" si="394"/>
        <v>190</v>
      </c>
      <c r="AM201" s="17">
        <f t="shared" si="395"/>
        <v>0</v>
      </c>
      <c r="AN201" s="17">
        <f t="shared" si="396"/>
        <v>2010</v>
      </c>
      <c r="AO201" s="17" t="str">
        <f t="shared" si="397"/>
        <v>i</v>
      </c>
      <c r="AP201" s="17">
        <f t="shared" si="398"/>
        <v>142</v>
      </c>
      <c r="AQ201" s="172">
        <f t="shared" si="399"/>
        <v>8.3000000000000007</v>
      </c>
      <c r="AR201" s="17">
        <f t="shared" si="400"/>
        <v>2009</v>
      </c>
      <c r="AS201" s="17" t="str">
        <f t="shared" si="401"/>
        <v>m</v>
      </c>
      <c r="AT201" s="17">
        <f t="shared" si="402"/>
        <v>190</v>
      </c>
      <c r="AU201" s="141">
        <f t="shared" si="403"/>
        <v>48906</v>
      </c>
      <c r="AV201" s="17">
        <f t="shared" si="404"/>
        <v>2010</v>
      </c>
      <c r="AW201" s="17" t="str">
        <f t="shared" si="405"/>
        <v>m</v>
      </c>
      <c r="AX201" s="17">
        <f t="shared" si="406"/>
        <v>186</v>
      </c>
      <c r="AY201" s="170">
        <f t="shared" si="407"/>
        <v>14</v>
      </c>
      <c r="AZ201" s="17">
        <f t="shared" si="408"/>
        <v>2013</v>
      </c>
      <c r="BA201" s="17" t="str">
        <f t="shared" si="409"/>
        <v>m</v>
      </c>
      <c r="BB201" s="17">
        <f t="shared" si="410"/>
        <v>191</v>
      </c>
      <c r="BC201" s="170">
        <f t="shared" si="411"/>
        <v>69</v>
      </c>
      <c r="BD201" s="17">
        <f t="shared" si="412"/>
        <v>2012</v>
      </c>
      <c r="BE201" s="17" t="str">
        <f t="shared" si="413"/>
        <v>m</v>
      </c>
      <c r="BF201" s="131"/>
      <c r="BG201" s="131"/>
      <c r="BH201" s="131"/>
      <c r="BI201" s="131"/>
      <c r="BJ201" s="17">
        <f t="shared" si="414"/>
        <v>156</v>
      </c>
      <c r="BK201" s="172">
        <f t="shared" si="415"/>
        <v>1</v>
      </c>
      <c r="BL201" s="17">
        <f t="shared" si="416"/>
        <v>2013</v>
      </c>
      <c r="BM201" s="17" t="str">
        <f t="shared" si="417"/>
        <v>m</v>
      </c>
      <c r="BN201" s="17">
        <f t="shared" si="418"/>
        <v>189</v>
      </c>
      <c r="BO201" s="172">
        <f t="shared" si="419"/>
        <v>9.23</v>
      </c>
      <c r="BP201" s="17">
        <f t="shared" si="420"/>
        <v>2013</v>
      </c>
      <c r="BQ201" s="17" t="str">
        <f t="shared" si="421"/>
        <v>m</v>
      </c>
      <c r="BR201" s="131"/>
      <c r="BS201" s="131"/>
      <c r="BT201" s="131"/>
      <c r="BU201" s="131"/>
      <c r="BV201" s="138"/>
      <c r="BW201" s="138"/>
      <c r="BX201" s="138"/>
      <c r="BY201" s="138"/>
      <c r="BZ201" s="17">
        <f t="shared" si="422"/>
        <v>184</v>
      </c>
      <c r="CA201" s="170">
        <f t="shared" si="423"/>
        <v>18</v>
      </c>
      <c r="CB201" s="17">
        <f t="shared" si="424"/>
        <v>2013</v>
      </c>
      <c r="CC201" s="17" t="str">
        <f t="shared" si="425"/>
        <v>m</v>
      </c>
      <c r="CD201" s="131"/>
      <c r="CE201" s="131"/>
      <c r="CF201" s="131"/>
      <c r="CG201" s="131"/>
      <c r="CH201" s="17">
        <f t="shared" si="426"/>
        <v>199</v>
      </c>
      <c r="CI201" s="171">
        <f t="shared" si="427"/>
        <v>1.82</v>
      </c>
      <c r="CJ201" s="17">
        <f t="shared" si="428"/>
        <v>2013</v>
      </c>
      <c r="CK201" s="17" t="str">
        <f t="shared" si="429"/>
        <v>m</v>
      </c>
      <c r="CL201" s="17">
        <f t="shared" si="430"/>
        <v>149</v>
      </c>
      <c r="CM201" s="170">
        <f t="shared" si="431"/>
        <v>39</v>
      </c>
      <c r="CN201" s="17">
        <f t="shared" si="432"/>
        <v>2013</v>
      </c>
      <c r="CO201" s="17" t="str">
        <f t="shared" si="433"/>
        <v>m</v>
      </c>
    </row>
    <row r="202" spans="1:93" ht="16">
      <c r="A202" s="45" t="s">
        <v>243</v>
      </c>
      <c r="B202" s="45" t="s">
        <v>242</v>
      </c>
      <c r="C202" s="46" t="s">
        <v>200</v>
      </c>
      <c r="D202" s="82">
        <f t="shared" si="372"/>
        <v>166.8</v>
      </c>
      <c r="E202" s="83">
        <f t="shared" si="373"/>
        <v>196</v>
      </c>
      <c r="F202" s="131"/>
      <c r="G202" s="131"/>
      <c r="H202" s="131"/>
      <c r="I202" s="131"/>
      <c r="J202" s="17">
        <f t="shared" si="374"/>
        <v>192</v>
      </c>
      <c r="K202" s="17">
        <f t="shared" si="375"/>
        <v>82</v>
      </c>
      <c r="L202" s="17">
        <f t="shared" si="376"/>
        <v>2007</v>
      </c>
      <c r="M202" s="17" t="str">
        <f t="shared" si="377"/>
        <v>m</v>
      </c>
      <c r="N202" s="17">
        <f t="shared" si="378"/>
        <v>178</v>
      </c>
      <c r="O202" s="17">
        <f t="shared" si="379"/>
        <v>12</v>
      </c>
      <c r="P202" s="17">
        <f t="shared" si="380"/>
        <v>2010</v>
      </c>
      <c r="Q202" s="17" t="str">
        <f t="shared" si="381"/>
        <v>m</v>
      </c>
      <c r="R202" s="131"/>
      <c r="S202" s="131"/>
      <c r="T202" s="131"/>
      <c r="U202" s="131"/>
      <c r="V202" s="17">
        <f t="shared" si="382"/>
        <v>157</v>
      </c>
      <c r="W202" s="17">
        <f t="shared" si="383"/>
        <v>100</v>
      </c>
      <c r="X202" s="17">
        <f t="shared" si="384"/>
        <v>2010</v>
      </c>
      <c r="Y202" s="17" t="str">
        <f t="shared" si="385"/>
        <v>m</v>
      </c>
      <c r="Z202" s="17">
        <f t="shared" si="386"/>
        <v>163</v>
      </c>
      <c r="AA202" s="173">
        <f t="shared" si="387"/>
        <v>0.89200000000000002</v>
      </c>
      <c r="AB202" s="17">
        <f t="shared" si="388"/>
        <v>2008</v>
      </c>
      <c r="AC202" s="17" t="str">
        <f t="shared" si="389"/>
        <v>m</v>
      </c>
      <c r="AD202" s="17">
        <f t="shared" si="390"/>
        <v>186</v>
      </c>
      <c r="AE202" s="170">
        <f t="shared" si="391"/>
        <v>10720</v>
      </c>
      <c r="AF202" s="17">
        <f t="shared" si="392"/>
        <v>2011</v>
      </c>
      <c r="AG202" s="17" t="str">
        <f t="shared" si="393"/>
        <v>m</v>
      </c>
      <c r="AH202" s="131"/>
      <c r="AI202" s="131"/>
      <c r="AJ202" s="131"/>
      <c r="AK202" s="131"/>
      <c r="AL202" s="17">
        <f t="shared" si="394"/>
        <v>190</v>
      </c>
      <c r="AM202" s="17">
        <f t="shared" si="395"/>
        <v>0</v>
      </c>
      <c r="AN202" s="17">
        <f t="shared" si="396"/>
        <v>2010</v>
      </c>
      <c r="AO202" s="17" t="str">
        <f t="shared" si="397"/>
        <v>i</v>
      </c>
      <c r="AP202" s="17">
        <f t="shared" si="398"/>
        <v>179</v>
      </c>
      <c r="AQ202" s="172">
        <f t="shared" si="399"/>
        <v>5.6</v>
      </c>
      <c r="AR202" s="17">
        <f t="shared" si="400"/>
        <v>2009</v>
      </c>
      <c r="AS202" s="17" t="str">
        <f t="shared" si="401"/>
        <v>m</v>
      </c>
      <c r="AT202" s="17">
        <f t="shared" si="402"/>
        <v>193</v>
      </c>
      <c r="AU202" s="141">
        <f t="shared" si="403"/>
        <v>57119</v>
      </c>
      <c r="AV202" s="17">
        <f t="shared" si="404"/>
        <v>2010</v>
      </c>
      <c r="AW202" s="17" t="str">
        <f t="shared" si="405"/>
        <v>m</v>
      </c>
      <c r="AX202" s="17">
        <f t="shared" si="406"/>
        <v>189</v>
      </c>
      <c r="AY202" s="170">
        <f t="shared" si="407"/>
        <v>11</v>
      </c>
      <c r="AZ202" s="17">
        <f t="shared" si="408"/>
        <v>2013</v>
      </c>
      <c r="BA202" s="17" t="str">
        <f t="shared" si="409"/>
        <v>m</v>
      </c>
      <c r="BB202" s="17">
        <f t="shared" si="410"/>
        <v>138</v>
      </c>
      <c r="BC202" s="170">
        <f t="shared" si="411"/>
        <v>57</v>
      </c>
      <c r="BD202" s="17">
        <f t="shared" si="412"/>
        <v>2012</v>
      </c>
      <c r="BE202" s="17" t="str">
        <f t="shared" si="413"/>
        <v>m</v>
      </c>
      <c r="BF202" s="131"/>
      <c r="BG202" s="131"/>
      <c r="BH202" s="131"/>
      <c r="BI202" s="131"/>
      <c r="BJ202" s="17">
        <f t="shared" si="414"/>
        <v>156</v>
      </c>
      <c r="BK202" s="172">
        <f t="shared" si="415"/>
        <v>1</v>
      </c>
      <c r="BL202" s="17">
        <f t="shared" si="416"/>
        <v>2013</v>
      </c>
      <c r="BM202" s="17" t="str">
        <f t="shared" si="417"/>
        <v>m</v>
      </c>
      <c r="BN202" s="17">
        <f t="shared" si="418"/>
        <v>171</v>
      </c>
      <c r="BO202" s="172">
        <f t="shared" si="419"/>
        <v>15.24</v>
      </c>
      <c r="BP202" s="17">
        <f t="shared" si="420"/>
        <v>2013</v>
      </c>
      <c r="BQ202" s="17" t="str">
        <f t="shared" si="421"/>
        <v>m</v>
      </c>
      <c r="BR202" s="131"/>
      <c r="BS202" s="131"/>
      <c r="BT202" s="131"/>
      <c r="BU202" s="131"/>
      <c r="BV202" s="138"/>
      <c r="BW202" s="138"/>
      <c r="BX202" s="138"/>
      <c r="BY202" s="138"/>
      <c r="BZ202" s="17">
        <f t="shared" si="422"/>
        <v>190</v>
      </c>
      <c r="CA202" s="170">
        <f t="shared" si="423"/>
        <v>11</v>
      </c>
      <c r="CB202" s="17">
        <f t="shared" si="424"/>
        <v>2013</v>
      </c>
      <c r="CC202" s="17" t="str">
        <f t="shared" si="425"/>
        <v>m</v>
      </c>
      <c r="CD202" s="131"/>
      <c r="CE202" s="131"/>
      <c r="CF202" s="131"/>
      <c r="CG202" s="131"/>
      <c r="CH202" s="17">
        <f t="shared" si="426"/>
        <v>189</v>
      </c>
      <c r="CI202" s="171">
        <f t="shared" si="427"/>
        <v>1.6</v>
      </c>
      <c r="CJ202" s="17">
        <f t="shared" si="428"/>
        <v>2013</v>
      </c>
      <c r="CK202" s="17" t="str">
        <f t="shared" si="429"/>
        <v>m</v>
      </c>
      <c r="CL202" s="17">
        <f t="shared" si="430"/>
        <v>194</v>
      </c>
      <c r="CM202" s="170">
        <f t="shared" si="431"/>
        <v>55</v>
      </c>
      <c r="CN202" s="17">
        <f t="shared" si="432"/>
        <v>2013</v>
      </c>
      <c r="CO202" s="17" t="str">
        <f t="shared" si="433"/>
        <v>m</v>
      </c>
    </row>
    <row r="203" spans="1:93" ht="16">
      <c r="A203" s="45" t="s">
        <v>479</v>
      </c>
      <c r="B203" s="45" t="s">
        <v>478</v>
      </c>
      <c r="C203" s="46" t="s">
        <v>187</v>
      </c>
      <c r="D203" s="82">
        <f t="shared" si="372"/>
        <v>167.46666666666667</v>
      </c>
      <c r="E203" s="83">
        <f t="shared" si="373"/>
        <v>197</v>
      </c>
      <c r="F203" s="131"/>
      <c r="G203" s="131"/>
      <c r="H203" s="131"/>
      <c r="I203" s="131"/>
      <c r="J203" s="17">
        <f t="shared" si="374"/>
        <v>172</v>
      </c>
      <c r="K203" s="17">
        <f t="shared" si="375"/>
        <v>80</v>
      </c>
      <c r="L203" s="17">
        <f t="shared" si="376"/>
        <v>2007</v>
      </c>
      <c r="M203" s="17" t="str">
        <f t="shared" si="377"/>
        <v>m</v>
      </c>
      <c r="N203" s="17">
        <f t="shared" si="378"/>
        <v>178</v>
      </c>
      <c r="O203" s="17">
        <f t="shared" si="379"/>
        <v>12</v>
      </c>
      <c r="P203" s="17">
        <f t="shared" si="380"/>
        <v>2010</v>
      </c>
      <c r="Q203" s="17" t="str">
        <f t="shared" si="381"/>
        <v>m</v>
      </c>
      <c r="R203" s="131"/>
      <c r="S203" s="131"/>
      <c r="T203" s="131"/>
      <c r="U203" s="131"/>
      <c r="V203" s="17">
        <f t="shared" si="382"/>
        <v>157</v>
      </c>
      <c r="W203" s="17">
        <f t="shared" si="383"/>
        <v>100</v>
      </c>
      <c r="X203" s="17">
        <f t="shared" si="384"/>
        <v>2010</v>
      </c>
      <c r="Y203" s="17" t="str">
        <f t="shared" si="385"/>
        <v>m</v>
      </c>
      <c r="Z203" s="17">
        <f t="shared" si="386"/>
        <v>192</v>
      </c>
      <c r="AA203" s="173">
        <f t="shared" si="387"/>
        <v>0.94699999999999995</v>
      </c>
      <c r="AB203" s="17">
        <f t="shared" si="388"/>
        <v>2008</v>
      </c>
      <c r="AC203" s="17" t="str">
        <f t="shared" si="389"/>
        <v>m</v>
      </c>
      <c r="AD203" s="17">
        <f t="shared" si="390"/>
        <v>168</v>
      </c>
      <c r="AE203" s="170">
        <f t="shared" si="391"/>
        <v>7036</v>
      </c>
      <c r="AF203" s="17">
        <f t="shared" si="392"/>
        <v>2011</v>
      </c>
      <c r="AG203" s="17" t="str">
        <f t="shared" si="393"/>
        <v>m</v>
      </c>
      <c r="AH203" s="131"/>
      <c r="AI203" s="131"/>
      <c r="AJ203" s="131"/>
      <c r="AK203" s="131"/>
      <c r="AL203" s="17">
        <f t="shared" si="394"/>
        <v>182</v>
      </c>
      <c r="AM203" s="17">
        <f t="shared" si="395"/>
        <v>1</v>
      </c>
      <c r="AN203" s="17">
        <f t="shared" si="396"/>
        <v>2010</v>
      </c>
      <c r="AO203" s="17" t="str">
        <f t="shared" si="397"/>
        <v>i</v>
      </c>
      <c r="AP203" s="17">
        <f t="shared" si="398"/>
        <v>184</v>
      </c>
      <c r="AQ203" s="172">
        <f t="shared" si="399"/>
        <v>4.7</v>
      </c>
      <c r="AR203" s="17">
        <f t="shared" si="400"/>
        <v>2009</v>
      </c>
      <c r="AS203" s="17" t="str">
        <f t="shared" si="401"/>
        <v>m</v>
      </c>
      <c r="AT203" s="17">
        <f t="shared" si="402"/>
        <v>188</v>
      </c>
      <c r="AU203" s="141">
        <f t="shared" si="403"/>
        <v>46910</v>
      </c>
      <c r="AV203" s="17">
        <f t="shared" si="404"/>
        <v>2010</v>
      </c>
      <c r="AW203" s="17" t="str">
        <f t="shared" si="405"/>
        <v>m</v>
      </c>
      <c r="AX203" s="17">
        <f t="shared" si="406"/>
        <v>172</v>
      </c>
      <c r="AY203" s="170">
        <f t="shared" si="407"/>
        <v>28</v>
      </c>
      <c r="AZ203" s="17">
        <f t="shared" si="408"/>
        <v>2013</v>
      </c>
      <c r="BA203" s="17" t="str">
        <f t="shared" si="409"/>
        <v>m</v>
      </c>
      <c r="BB203" s="17">
        <f t="shared" si="410"/>
        <v>184</v>
      </c>
      <c r="BC203" s="170">
        <f t="shared" si="411"/>
        <v>66</v>
      </c>
      <c r="BD203" s="17">
        <f t="shared" si="412"/>
        <v>2012</v>
      </c>
      <c r="BE203" s="17" t="str">
        <f t="shared" si="413"/>
        <v>m</v>
      </c>
      <c r="BF203" s="131"/>
      <c r="BG203" s="131"/>
      <c r="BH203" s="131"/>
      <c r="BI203" s="131"/>
      <c r="BJ203" s="17">
        <f t="shared" si="414"/>
        <v>156</v>
      </c>
      <c r="BK203" s="172">
        <f t="shared" si="415"/>
        <v>1</v>
      </c>
      <c r="BL203" s="17">
        <f t="shared" si="416"/>
        <v>2013</v>
      </c>
      <c r="BM203" s="17" t="str">
        <f t="shared" si="417"/>
        <v>m</v>
      </c>
      <c r="BN203" s="17">
        <f t="shared" si="418"/>
        <v>197</v>
      </c>
      <c r="BO203" s="172">
        <f t="shared" si="419"/>
        <v>6.48</v>
      </c>
      <c r="BP203" s="17">
        <f t="shared" si="420"/>
        <v>2013</v>
      </c>
      <c r="BQ203" s="17" t="str">
        <f t="shared" si="421"/>
        <v>m</v>
      </c>
      <c r="BR203" s="131"/>
      <c r="BS203" s="131"/>
      <c r="BT203" s="131"/>
      <c r="BU203" s="131"/>
      <c r="BV203" s="138"/>
      <c r="BW203" s="138"/>
      <c r="BX203" s="138"/>
      <c r="BY203" s="138"/>
      <c r="BZ203" s="17">
        <f t="shared" si="422"/>
        <v>187</v>
      </c>
      <c r="CA203" s="170">
        <f t="shared" si="423"/>
        <v>14</v>
      </c>
      <c r="CB203" s="17">
        <f t="shared" si="424"/>
        <v>2013</v>
      </c>
      <c r="CC203" s="17" t="str">
        <f t="shared" si="425"/>
        <v>m</v>
      </c>
      <c r="CD203" s="131"/>
      <c r="CE203" s="131"/>
      <c r="CF203" s="131"/>
      <c r="CG203" s="131"/>
      <c r="CH203" s="17">
        <f t="shared" si="426"/>
        <v>194</v>
      </c>
      <c r="CI203" s="171">
        <f t="shared" si="427"/>
        <v>1.72</v>
      </c>
      <c r="CJ203" s="17">
        <f t="shared" si="428"/>
        <v>2013</v>
      </c>
      <c r="CK203" s="17" t="str">
        <f t="shared" si="429"/>
        <v>m</v>
      </c>
      <c r="CL203" s="17">
        <f t="shared" si="430"/>
        <v>193</v>
      </c>
      <c r="CM203" s="170">
        <f t="shared" si="431"/>
        <v>54</v>
      </c>
      <c r="CN203" s="17">
        <f t="shared" si="432"/>
        <v>2013</v>
      </c>
      <c r="CO203" s="17" t="str">
        <f t="shared" si="433"/>
        <v>m</v>
      </c>
    </row>
    <row r="204" spans="1:93" ht="16">
      <c r="A204" s="45" t="s">
        <v>483</v>
      </c>
      <c r="B204" s="45" t="s">
        <v>482</v>
      </c>
      <c r="C204" s="46" t="s">
        <v>195</v>
      </c>
      <c r="D204" s="82">
        <f t="shared" si="372"/>
        <v>167.6</v>
      </c>
      <c r="E204" s="83">
        <f t="shared" si="373"/>
        <v>198</v>
      </c>
      <c r="F204" s="131"/>
      <c r="G204" s="131"/>
      <c r="H204" s="131"/>
      <c r="I204" s="131"/>
      <c r="J204" s="17">
        <f t="shared" si="374"/>
        <v>182</v>
      </c>
      <c r="K204" s="17">
        <f t="shared" si="375"/>
        <v>81</v>
      </c>
      <c r="L204" s="17">
        <f t="shared" si="376"/>
        <v>2007</v>
      </c>
      <c r="M204" s="17" t="str">
        <f t="shared" si="377"/>
        <v>m</v>
      </c>
      <c r="N204" s="17">
        <f t="shared" si="378"/>
        <v>197</v>
      </c>
      <c r="O204" s="17">
        <f t="shared" si="379"/>
        <v>13</v>
      </c>
      <c r="P204" s="17">
        <f t="shared" si="380"/>
        <v>2010</v>
      </c>
      <c r="Q204" s="17" t="str">
        <f t="shared" si="381"/>
        <v>m</v>
      </c>
      <c r="R204" s="131"/>
      <c r="S204" s="131"/>
      <c r="T204" s="131"/>
      <c r="U204" s="131"/>
      <c r="V204" s="17">
        <f t="shared" si="382"/>
        <v>157</v>
      </c>
      <c r="W204" s="17">
        <f t="shared" si="383"/>
        <v>100</v>
      </c>
      <c r="X204" s="17">
        <f t="shared" si="384"/>
        <v>2010</v>
      </c>
      <c r="Y204" s="17" t="str">
        <f t="shared" si="385"/>
        <v>i</v>
      </c>
      <c r="Z204" s="17">
        <f t="shared" si="386"/>
        <v>138</v>
      </c>
      <c r="AA204" s="173">
        <f t="shared" si="387"/>
        <v>0.86399999999999999</v>
      </c>
      <c r="AB204" s="17">
        <f t="shared" si="388"/>
        <v>2008</v>
      </c>
      <c r="AC204" s="17" t="str">
        <f t="shared" si="389"/>
        <v>m</v>
      </c>
      <c r="AD204" s="17">
        <f t="shared" si="390"/>
        <v>182</v>
      </c>
      <c r="AE204" s="170">
        <f t="shared" si="391"/>
        <v>9399</v>
      </c>
      <c r="AF204" s="17">
        <f t="shared" si="392"/>
        <v>2011</v>
      </c>
      <c r="AG204" s="17" t="str">
        <f t="shared" si="393"/>
        <v>m</v>
      </c>
      <c r="AH204" s="131"/>
      <c r="AI204" s="131"/>
      <c r="AJ204" s="131"/>
      <c r="AK204" s="131"/>
      <c r="AL204" s="17">
        <f t="shared" si="394"/>
        <v>161</v>
      </c>
      <c r="AM204" s="17">
        <f t="shared" si="395"/>
        <v>5</v>
      </c>
      <c r="AN204" s="17">
        <f t="shared" si="396"/>
        <v>2010</v>
      </c>
      <c r="AO204" s="17" t="str">
        <f t="shared" si="397"/>
        <v>i</v>
      </c>
      <c r="AP204" s="17">
        <f t="shared" si="398"/>
        <v>174</v>
      </c>
      <c r="AQ204" s="172">
        <f t="shared" si="399"/>
        <v>6.2</v>
      </c>
      <c r="AR204" s="17">
        <f t="shared" si="400"/>
        <v>2009</v>
      </c>
      <c r="AS204" s="17" t="str">
        <f t="shared" si="401"/>
        <v>m</v>
      </c>
      <c r="AT204" s="17">
        <f t="shared" si="402"/>
        <v>167</v>
      </c>
      <c r="AU204" s="141">
        <f t="shared" si="403"/>
        <v>32372</v>
      </c>
      <c r="AV204" s="17">
        <f t="shared" si="404"/>
        <v>2010</v>
      </c>
      <c r="AW204" s="17" t="str">
        <f t="shared" si="405"/>
        <v>m</v>
      </c>
      <c r="AX204" s="17">
        <f t="shared" si="406"/>
        <v>199</v>
      </c>
      <c r="AY204" s="170">
        <f t="shared" si="407"/>
        <v>3</v>
      </c>
      <c r="AZ204" s="17">
        <f t="shared" si="408"/>
        <v>2013</v>
      </c>
      <c r="BA204" s="17" t="str">
        <f t="shared" si="409"/>
        <v>m</v>
      </c>
      <c r="BB204" s="17">
        <f t="shared" si="410"/>
        <v>184</v>
      </c>
      <c r="BC204" s="170">
        <f t="shared" si="411"/>
        <v>66</v>
      </c>
      <c r="BD204" s="17">
        <f t="shared" si="412"/>
        <v>2012</v>
      </c>
      <c r="BE204" s="17" t="str">
        <f t="shared" si="413"/>
        <v>m</v>
      </c>
      <c r="BF204" s="131"/>
      <c r="BG204" s="131"/>
      <c r="BH204" s="131"/>
      <c r="BI204" s="131"/>
      <c r="BJ204" s="17">
        <f t="shared" si="414"/>
        <v>156</v>
      </c>
      <c r="BK204" s="172">
        <f t="shared" si="415"/>
        <v>1</v>
      </c>
      <c r="BL204" s="17">
        <f t="shared" si="416"/>
        <v>2013</v>
      </c>
      <c r="BM204" s="17" t="str">
        <f t="shared" si="417"/>
        <v>m</v>
      </c>
      <c r="BN204" s="17">
        <f t="shared" si="418"/>
        <v>191</v>
      </c>
      <c r="BO204" s="172">
        <f t="shared" si="419"/>
        <v>8.3800000000000008</v>
      </c>
      <c r="BP204" s="17">
        <f t="shared" si="420"/>
        <v>2013</v>
      </c>
      <c r="BQ204" s="17" t="str">
        <f t="shared" si="421"/>
        <v>m</v>
      </c>
      <c r="BR204" s="131"/>
      <c r="BS204" s="131"/>
      <c r="BT204" s="131"/>
      <c r="BU204" s="131"/>
      <c r="BV204" s="138"/>
      <c r="BW204" s="138"/>
      <c r="BX204" s="138"/>
      <c r="BY204" s="138"/>
      <c r="BZ204" s="17">
        <f t="shared" si="422"/>
        <v>169</v>
      </c>
      <c r="CA204" s="170">
        <f t="shared" si="423"/>
        <v>34</v>
      </c>
      <c r="CB204" s="17">
        <f t="shared" si="424"/>
        <v>2013</v>
      </c>
      <c r="CC204" s="17" t="str">
        <f t="shared" si="425"/>
        <v>m</v>
      </c>
      <c r="CD204" s="131"/>
      <c r="CE204" s="131"/>
      <c r="CF204" s="131"/>
      <c r="CG204" s="131"/>
      <c r="CH204" s="17">
        <f t="shared" si="426"/>
        <v>198</v>
      </c>
      <c r="CI204" s="171">
        <f t="shared" si="427"/>
        <v>1.8</v>
      </c>
      <c r="CJ204" s="17">
        <f t="shared" si="428"/>
        <v>2013</v>
      </c>
      <c r="CK204" s="17" t="str">
        <f t="shared" si="429"/>
        <v>m</v>
      </c>
      <c r="CL204" s="17">
        <f t="shared" si="430"/>
        <v>197</v>
      </c>
      <c r="CM204" s="170">
        <f t="shared" si="431"/>
        <v>58</v>
      </c>
      <c r="CN204" s="17">
        <f t="shared" si="432"/>
        <v>2013</v>
      </c>
      <c r="CO204" s="17" t="str">
        <f t="shared" si="433"/>
        <v>m</v>
      </c>
    </row>
    <row r="205" spans="1:93" ht="16">
      <c r="A205" s="45" t="s">
        <v>575</v>
      </c>
      <c r="B205" s="45" t="s">
        <v>574</v>
      </c>
      <c r="C205" s="46" t="s">
        <v>204</v>
      </c>
      <c r="D205" s="82">
        <f t="shared" si="372"/>
        <v>168.86666666666667</v>
      </c>
      <c r="E205" s="83">
        <f t="shared" si="373"/>
        <v>199</v>
      </c>
      <c r="F205" s="131"/>
      <c r="G205" s="131"/>
      <c r="H205" s="131"/>
      <c r="I205" s="131"/>
      <c r="J205" s="17">
        <f t="shared" si="374"/>
        <v>192</v>
      </c>
      <c r="K205" s="17">
        <f t="shared" si="375"/>
        <v>82</v>
      </c>
      <c r="L205" s="17">
        <f t="shared" si="376"/>
        <v>2007</v>
      </c>
      <c r="M205" s="17" t="str">
        <f t="shared" si="377"/>
        <v>m</v>
      </c>
      <c r="N205" s="17">
        <f t="shared" si="378"/>
        <v>160</v>
      </c>
      <c r="O205" s="17">
        <f t="shared" si="379"/>
        <v>11</v>
      </c>
      <c r="P205" s="17">
        <f t="shared" si="380"/>
        <v>2010</v>
      </c>
      <c r="Q205" s="17" t="str">
        <f t="shared" si="381"/>
        <v>m</v>
      </c>
      <c r="R205" s="131"/>
      <c r="S205" s="131"/>
      <c r="T205" s="131"/>
      <c r="U205" s="131"/>
      <c r="V205" s="17">
        <f t="shared" si="382"/>
        <v>157</v>
      </c>
      <c r="W205" s="17">
        <f t="shared" si="383"/>
        <v>100</v>
      </c>
      <c r="X205" s="17">
        <f t="shared" si="384"/>
        <v>2010</v>
      </c>
      <c r="Y205" s="17" t="str">
        <f t="shared" si="385"/>
        <v>m</v>
      </c>
      <c r="Z205" s="17">
        <f t="shared" si="386"/>
        <v>180</v>
      </c>
      <c r="AA205" s="173">
        <f t="shared" si="387"/>
        <v>0.91700000000000004</v>
      </c>
      <c r="AB205" s="17">
        <f t="shared" si="388"/>
        <v>2008</v>
      </c>
      <c r="AC205" s="17" t="str">
        <f t="shared" si="389"/>
        <v>m</v>
      </c>
      <c r="AD205" s="17">
        <f t="shared" si="390"/>
        <v>172</v>
      </c>
      <c r="AE205" s="170">
        <f t="shared" si="391"/>
        <v>7928</v>
      </c>
      <c r="AF205" s="17">
        <f t="shared" si="392"/>
        <v>2011</v>
      </c>
      <c r="AG205" s="17" t="str">
        <f t="shared" si="393"/>
        <v>m</v>
      </c>
      <c r="AH205" s="131"/>
      <c r="AI205" s="131"/>
      <c r="AJ205" s="131"/>
      <c r="AK205" s="131"/>
      <c r="AL205" s="17">
        <f t="shared" si="394"/>
        <v>190</v>
      </c>
      <c r="AM205" s="17">
        <f t="shared" si="395"/>
        <v>0</v>
      </c>
      <c r="AN205" s="17">
        <f t="shared" si="396"/>
        <v>2010</v>
      </c>
      <c r="AO205" s="17" t="str">
        <f t="shared" si="397"/>
        <v>i</v>
      </c>
      <c r="AP205" s="17">
        <f t="shared" si="398"/>
        <v>189</v>
      </c>
      <c r="AQ205" s="172">
        <f t="shared" si="399"/>
        <v>3.7</v>
      </c>
      <c r="AR205" s="17">
        <f t="shared" si="400"/>
        <v>2009</v>
      </c>
      <c r="AS205" s="17" t="str">
        <f t="shared" si="401"/>
        <v>m</v>
      </c>
      <c r="AT205" s="17">
        <f t="shared" si="402"/>
        <v>194</v>
      </c>
      <c r="AU205" s="141">
        <f t="shared" si="403"/>
        <v>68880</v>
      </c>
      <c r="AV205" s="17">
        <f t="shared" si="404"/>
        <v>2010</v>
      </c>
      <c r="AW205" s="17" t="str">
        <f t="shared" si="405"/>
        <v>m</v>
      </c>
      <c r="AX205" s="17">
        <f t="shared" si="406"/>
        <v>171</v>
      </c>
      <c r="AY205" s="170">
        <f t="shared" si="407"/>
        <v>29</v>
      </c>
      <c r="AZ205" s="17">
        <f t="shared" si="408"/>
        <v>2013</v>
      </c>
      <c r="BA205" s="17" t="str">
        <f t="shared" si="409"/>
        <v>m</v>
      </c>
      <c r="BB205" s="17">
        <f t="shared" si="410"/>
        <v>200</v>
      </c>
      <c r="BC205" s="170">
        <f t="shared" si="411"/>
        <v>77</v>
      </c>
      <c r="BD205" s="17">
        <f t="shared" si="412"/>
        <v>2012</v>
      </c>
      <c r="BE205" s="17" t="str">
        <f t="shared" si="413"/>
        <v>m</v>
      </c>
      <c r="BF205" s="131"/>
      <c r="BG205" s="131"/>
      <c r="BH205" s="131"/>
      <c r="BI205" s="131"/>
      <c r="BJ205" s="17">
        <f t="shared" si="414"/>
        <v>156</v>
      </c>
      <c r="BK205" s="172">
        <f t="shared" si="415"/>
        <v>1</v>
      </c>
      <c r="BL205" s="17">
        <f t="shared" si="416"/>
        <v>2013</v>
      </c>
      <c r="BM205" s="17" t="str">
        <f t="shared" si="417"/>
        <v>m</v>
      </c>
      <c r="BN205" s="17">
        <f t="shared" si="418"/>
        <v>185</v>
      </c>
      <c r="BO205" s="172">
        <f t="shared" si="419"/>
        <v>9.94</v>
      </c>
      <c r="BP205" s="17">
        <f t="shared" si="420"/>
        <v>2013</v>
      </c>
      <c r="BQ205" s="17" t="str">
        <f t="shared" si="421"/>
        <v>m</v>
      </c>
      <c r="BR205" s="131"/>
      <c r="BS205" s="131"/>
      <c r="BT205" s="131"/>
      <c r="BU205" s="131"/>
      <c r="BV205" s="138"/>
      <c r="BW205" s="138"/>
      <c r="BX205" s="138"/>
      <c r="BY205" s="138"/>
      <c r="BZ205" s="17">
        <f t="shared" si="422"/>
        <v>185</v>
      </c>
      <c r="CA205" s="170">
        <f t="shared" si="423"/>
        <v>17</v>
      </c>
      <c r="CB205" s="17">
        <f t="shared" si="424"/>
        <v>2013</v>
      </c>
      <c r="CC205" s="17" t="str">
        <f t="shared" si="425"/>
        <v>m</v>
      </c>
      <c r="CD205" s="131"/>
      <c r="CE205" s="131"/>
      <c r="CF205" s="131"/>
      <c r="CG205" s="131"/>
      <c r="CH205" s="17">
        <f t="shared" si="426"/>
        <v>195</v>
      </c>
      <c r="CI205" s="171">
        <f t="shared" si="427"/>
        <v>1.76</v>
      </c>
      <c r="CJ205" s="17">
        <f t="shared" si="428"/>
        <v>2013</v>
      </c>
      <c r="CK205" s="17" t="str">
        <f t="shared" si="429"/>
        <v>m</v>
      </c>
      <c r="CL205" s="17">
        <f t="shared" si="430"/>
        <v>187</v>
      </c>
      <c r="CM205" s="170">
        <f t="shared" si="431"/>
        <v>47</v>
      </c>
      <c r="CN205" s="17">
        <f t="shared" si="432"/>
        <v>2013</v>
      </c>
      <c r="CO205" s="17" t="str">
        <f t="shared" si="433"/>
        <v>m</v>
      </c>
    </row>
    <row r="206" spans="1:93" ht="16">
      <c r="A206" s="45" t="s">
        <v>491</v>
      </c>
      <c r="B206" s="45" t="s">
        <v>490</v>
      </c>
      <c r="C206" s="47" t="s">
        <v>196</v>
      </c>
      <c r="D206" s="220">
        <f t="shared" si="372"/>
        <v>174.33333333333334</v>
      </c>
      <c r="E206" s="221">
        <f t="shared" si="373"/>
        <v>200</v>
      </c>
      <c r="F206" s="167"/>
      <c r="G206" s="167"/>
      <c r="H206" s="167"/>
      <c r="I206" s="167"/>
      <c r="J206" s="222">
        <f t="shared" si="374"/>
        <v>182</v>
      </c>
      <c r="K206" s="222">
        <f t="shared" si="375"/>
        <v>81</v>
      </c>
      <c r="L206" s="222">
        <f t="shared" si="376"/>
        <v>2007</v>
      </c>
      <c r="M206" s="222" t="str">
        <f t="shared" si="377"/>
        <v>m</v>
      </c>
      <c r="N206" s="222">
        <f t="shared" si="378"/>
        <v>197</v>
      </c>
      <c r="O206" s="222">
        <f t="shared" si="379"/>
        <v>13</v>
      </c>
      <c r="P206" s="222">
        <f t="shared" si="380"/>
        <v>2010</v>
      </c>
      <c r="Q206" s="222" t="str">
        <f t="shared" si="381"/>
        <v>m</v>
      </c>
      <c r="R206" s="167"/>
      <c r="S206" s="167"/>
      <c r="T206" s="167"/>
      <c r="U206" s="167"/>
      <c r="V206" s="222">
        <f t="shared" si="382"/>
        <v>157</v>
      </c>
      <c r="W206" s="222">
        <f t="shared" si="383"/>
        <v>100</v>
      </c>
      <c r="X206" s="222">
        <f t="shared" si="384"/>
        <v>2010</v>
      </c>
      <c r="Y206" s="222" t="str">
        <f t="shared" si="385"/>
        <v>m</v>
      </c>
      <c r="Z206" s="222">
        <f t="shared" si="386"/>
        <v>196</v>
      </c>
      <c r="AA206" s="223">
        <f t="shared" si="387"/>
        <v>0.95699999999999996</v>
      </c>
      <c r="AB206" s="222">
        <f t="shared" si="388"/>
        <v>2008</v>
      </c>
      <c r="AC206" s="222" t="str">
        <f t="shared" si="389"/>
        <v>m</v>
      </c>
      <c r="AD206" s="222">
        <f t="shared" si="390"/>
        <v>197</v>
      </c>
      <c r="AE206" s="224">
        <f t="shared" si="391"/>
        <v>23174</v>
      </c>
      <c r="AF206" s="222">
        <f t="shared" si="392"/>
        <v>2011</v>
      </c>
      <c r="AG206" s="222" t="str">
        <f t="shared" si="393"/>
        <v>m</v>
      </c>
      <c r="AH206" s="167"/>
      <c r="AI206" s="167"/>
      <c r="AJ206" s="167"/>
      <c r="AK206" s="167"/>
      <c r="AL206" s="222">
        <f t="shared" si="394"/>
        <v>190</v>
      </c>
      <c r="AM206" s="222">
        <f t="shared" si="395"/>
        <v>0</v>
      </c>
      <c r="AN206" s="222">
        <f t="shared" si="396"/>
        <v>2010</v>
      </c>
      <c r="AO206" s="222" t="str">
        <f t="shared" si="397"/>
        <v>i</v>
      </c>
      <c r="AP206" s="222">
        <f t="shared" si="398"/>
        <v>196</v>
      </c>
      <c r="AQ206" s="225">
        <f t="shared" si="399"/>
        <v>3.1</v>
      </c>
      <c r="AR206" s="222">
        <f t="shared" si="400"/>
        <v>2009</v>
      </c>
      <c r="AS206" s="222" t="str">
        <f t="shared" si="401"/>
        <v>m</v>
      </c>
      <c r="AT206" s="222">
        <f t="shared" si="402"/>
        <v>196</v>
      </c>
      <c r="AU206" s="226">
        <f t="shared" si="403"/>
        <v>84589</v>
      </c>
      <c r="AV206" s="222">
        <f t="shared" si="404"/>
        <v>2010</v>
      </c>
      <c r="AW206" s="222" t="str">
        <f t="shared" si="405"/>
        <v>m</v>
      </c>
      <c r="AX206" s="222">
        <f t="shared" si="406"/>
        <v>191</v>
      </c>
      <c r="AY206" s="224">
        <f t="shared" si="407"/>
        <v>9</v>
      </c>
      <c r="AZ206" s="222">
        <f t="shared" si="408"/>
        <v>2013</v>
      </c>
      <c r="BA206" s="222" t="str">
        <f t="shared" si="409"/>
        <v>m</v>
      </c>
      <c r="BB206" s="222">
        <f t="shared" si="410"/>
        <v>198</v>
      </c>
      <c r="BC206" s="224">
        <f t="shared" si="411"/>
        <v>70</v>
      </c>
      <c r="BD206" s="222">
        <f t="shared" si="412"/>
        <v>2012</v>
      </c>
      <c r="BE206" s="222" t="str">
        <f t="shared" si="413"/>
        <v>m</v>
      </c>
      <c r="BF206" s="167"/>
      <c r="BG206" s="167"/>
      <c r="BH206" s="167"/>
      <c r="BI206" s="167"/>
      <c r="BJ206" s="222">
        <f t="shared" si="414"/>
        <v>156</v>
      </c>
      <c r="BK206" s="225">
        <f t="shared" si="415"/>
        <v>1</v>
      </c>
      <c r="BL206" s="222">
        <f t="shared" si="416"/>
        <v>2013</v>
      </c>
      <c r="BM206" s="222" t="str">
        <f t="shared" si="417"/>
        <v>m</v>
      </c>
      <c r="BN206" s="222">
        <f t="shared" si="418"/>
        <v>196</v>
      </c>
      <c r="BO206" s="225">
        <f t="shared" si="419"/>
        <v>6.52</v>
      </c>
      <c r="BP206" s="222">
        <f t="shared" si="420"/>
        <v>2013</v>
      </c>
      <c r="BQ206" s="222" t="str">
        <f t="shared" si="421"/>
        <v>m</v>
      </c>
      <c r="BR206" s="167"/>
      <c r="BS206" s="167"/>
      <c r="BT206" s="167"/>
      <c r="BU206" s="167"/>
      <c r="BV206" s="227"/>
      <c r="BW206" s="227"/>
      <c r="BX206" s="227"/>
      <c r="BY206" s="227"/>
      <c r="BZ206" s="222">
        <f t="shared" si="422"/>
        <v>172</v>
      </c>
      <c r="CA206" s="224">
        <f t="shared" si="423"/>
        <v>31</v>
      </c>
      <c r="CB206" s="222">
        <f t="shared" si="424"/>
        <v>2013</v>
      </c>
      <c r="CC206" s="222" t="str">
        <f t="shared" si="425"/>
        <v>m</v>
      </c>
      <c r="CD206" s="167"/>
      <c r="CE206" s="167"/>
      <c r="CF206" s="167"/>
      <c r="CG206" s="167"/>
      <c r="CH206" s="222">
        <f t="shared" si="426"/>
        <v>197</v>
      </c>
      <c r="CI206" s="228">
        <f t="shared" si="427"/>
        <v>1.78</v>
      </c>
      <c r="CJ206" s="222">
        <f t="shared" si="428"/>
        <v>2013</v>
      </c>
      <c r="CK206" s="222" t="str">
        <f t="shared" si="429"/>
        <v>m</v>
      </c>
      <c r="CL206" s="222">
        <f t="shared" si="430"/>
        <v>190</v>
      </c>
      <c r="CM206" s="224">
        <f t="shared" si="431"/>
        <v>48</v>
      </c>
      <c r="CN206" s="222">
        <f t="shared" si="432"/>
        <v>2013</v>
      </c>
      <c r="CO206" s="222" t="str">
        <f t="shared" si="433"/>
        <v>m</v>
      </c>
    </row>
    <row r="207" spans="1:93">
      <c r="C207" s="49" t="s">
        <v>677</v>
      </c>
      <c r="D207" s="49"/>
      <c r="E207" s="49"/>
    </row>
    <row r="208" spans="1:93" ht="12.75" customHeight="1">
      <c r="CH208" s="50"/>
    </row>
    <row r="209" spans="3:93" s="49" customFormat="1" hidden="1">
      <c r="C209" s="49" t="s">
        <v>1308</v>
      </c>
    </row>
    <row r="210" spans="3:93" s="49" customFormat="1" hidden="1">
      <c r="C210" s="49">
        <v>1</v>
      </c>
      <c r="D210" s="49">
        <f>C210+1</f>
        <v>2</v>
      </c>
      <c r="E210" s="49">
        <f t="shared" ref="E210:BX210" si="434">D210+1</f>
        <v>3</v>
      </c>
      <c r="F210" s="49">
        <f t="shared" si="434"/>
        <v>4</v>
      </c>
      <c r="G210" s="49">
        <f t="shared" si="434"/>
        <v>5</v>
      </c>
      <c r="H210" s="49">
        <f t="shared" si="434"/>
        <v>6</v>
      </c>
      <c r="I210" s="49">
        <f t="shared" si="434"/>
        <v>7</v>
      </c>
      <c r="J210" s="49">
        <f t="shared" si="434"/>
        <v>8</v>
      </c>
      <c r="K210" s="49">
        <f t="shared" si="434"/>
        <v>9</v>
      </c>
      <c r="L210" s="49">
        <f t="shared" si="434"/>
        <v>10</v>
      </c>
      <c r="M210" s="49">
        <f t="shared" si="434"/>
        <v>11</v>
      </c>
      <c r="N210" s="49">
        <f t="shared" si="434"/>
        <v>12</v>
      </c>
      <c r="O210" s="49">
        <f t="shared" si="434"/>
        <v>13</v>
      </c>
      <c r="P210" s="49">
        <f t="shared" si="434"/>
        <v>14</v>
      </c>
      <c r="Q210" s="49">
        <f t="shared" si="434"/>
        <v>15</v>
      </c>
      <c r="R210" s="49">
        <f t="shared" si="434"/>
        <v>16</v>
      </c>
      <c r="S210" s="49">
        <f t="shared" si="434"/>
        <v>17</v>
      </c>
      <c r="T210" s="49">
        <f t="shared" si="434"/>
        <v>18</v>
      </c>
      <c r="U210" s="49">
        <f t="shared" si="434"/>
        <v>19</v>
      </c>
      <c r="V210" s="49">
        <f t="shared" si="434"/>
        <v>20</v>
      </c>
      <c r="W210" s="49">
        <f t="shared" si="434"/>
        <v>21</v>
      </c>
      <c r="X210" s="49">
        <f t="shared" si="434"/>
        <v>22</v>
      </c>
      <c r="Y210" s="49">
        <f t="shared" si="434"/>
        <v>23</v>
      </c>
      <c r="Z210" s="49">
        <f t="shared" ref="Z210" si="435">Y210+1</f>
        <v>24</v>
      </c>
      <c r="AA210" s="49">
        <f t="shared" ref="AA210" si="436">Z210+1</f>
        <v>25</v>
      </c>
      <c r="AB210" s="49">
        <f t="shared" ref="AB210" si="437">AA210+1</f>
        <v>26</v>
      </c>
      <c r="AC210" s="49">
        <f t="shared" ref="AC210" si="438">AB210+1</f>
        <v>27</v>
      </c>
      <c r="AD210" s="49">
        <f t="shared" ref="AD210" si="439">AC210+1</f>
        <v>28</v>
      </c>
      <c r="AE210" s="49">
        <f t="shared" si="434"/>
        <v>29</v>
      </c>
      <c r="AF210" s="49">
        <f t="shared" si="434"/>
        <v>30</v>
      </c>
      <c r="AG210" s="49">
        <f t="shared" si="434"/>
        <v>31</v>
      </c>
      <c r="AL210" s="49">
        <f>AG210+1</f>
        <v>32</v>
      </c>
      <c r="AM210" s="49">
        <f t="shared" si="434"/>
        <v>33</v>
      </c>
      <c r="AN210" s="49">
        <f t="shared" si="434"/>
        <v>34</v>
      </c>
      <c r="AO210" s="49">
        <f t="shared" si="434"/>
        <v>35</v>
      </c>
      <c r="AP210" s="49">
        <f t="shared" si="434"/>
        <v>36</v>
      </c>
      <c r="AQ210" s="49">
        <f t="shared" si="434"/>
        <v>37</v>
      </c>
      <c r="AR210" s="49">
        <f t="shared" si="434"/>
        <v>38</v>
      </c>
      <c r="AS210" s="49">
        <f t="shared" si="434"/>
        <v>39</v>
      </c>
      <c r="AT210" s="49">
        <f t="shared" si="434"/>
        <v>40</v>
      </c>
      <c r="AU210" s="49">
        <f t="shared" si="434"/>
        <v>41</v>
      </c>
      <c r="AV210" s="49">
        <f t="shared" si="434"/>
        <v>42</v>
      </c>
      <c r="AW210" s="49">
        <f t="shared" si="434"/>
        <v>43</v>
      </c>
      <c r="AX210" s="49">
        <f t="shared" si="434"/>
        <v>44</v>
      </c>
      <c r="AY210" s="49">
        <f t="shared" si="434"/>
        <v>45</v>
      </c>
      <c r="AZ210" s="49">
        <f t="shared" si="434"/>
        <v>46</v>
      </c>
      <c r="BA210" s="49">
        <f t="shared" si="434"/>
        <v>47</v>
      </c>
      <c r="BB210" s="49">
        <f t="shared" si="434"/>
        <v>48</v>
      </c>
      <c r="BC210" s="49">
        <f t="shared" si="434"/>
        <v>49</v>
      </c>
      <c r="BD210" s="49">
        <f t="shared" si="434"/>
        <v>50</v>
      </c>
      <c r="BE210" s="49">
        <f t="shared" si="434"/>
        <v>51</v>
      </c>
      <c r="BF210" s="49">
        <f t="shared" si="434"/>
        <v>52</v>
      </c>
      <c r="BG210" s="49">
        <f t="shared" si="434"/>
        <v>53</v>
      </c>
      <c r="BH210" s="49">
        <f t="shared" si="434"/>
        <v>54</v>
      </c>
      <c r="BI210" s="49">
        <f t="shared" si="434"/>
        <v>55</v>
      </c>
      <c r="BJ210" s="49">
        <f t="shared" si="434"/>
        <v>56</v>
      </c>
      <c r="BK210" s="49">
        <f t="shared" si="434"/>
        <v>57</v>
      </c>
      <c r="BL210" s="49">
        <f t="shared" si="434"/>
        <v>58</v>
      </c>
      <c r="BM210" s="49">
        <f t="shared" si="434"/>
        <v>59</v>
      </c>
      <c r="BN210" s="49">
        <f t="shared" si="434"/>
        <v>60</v>
      </c>
      <c r="BO210" s="49">
        <f t="shared" si="434"/>
        <v>61</v>
      </c>
      <c r="BP210" s="49">
        <f t="shared" si="434"/>
        <v>62</v>
      </c>
      <c r="BQ210" s="49">
        <f t="shared" si="434"/>
        <v>63</v>
      </c>
      <c r="BR210" s="49">
        <f t="shared" si="434"/>
        <v>64</v>
      </c>
      <c r="BS210" s="49">
        <f t="shared" si="434"/>
        <v>65</v>
      </c>
      <c r="BT210" s="49">
        <f t="shared" si="434"/>
        <v>66</v>
      </c>
      <c r="BU210" s="49">
        <f t="shared" si="434"/>
        <v>67</v>
      </c>
      <c r="BV210" s="49">
        <f t="shared" si="434"/>
        <v>68</v>
      </c>
      <c r="BW210" s="49">
        <f t="shared" si="434"/>
        <v>69</v>
      </c>
      <c r="BX210" s="49">
        <f t="shared" si="434"/>
        <v>70</v>
      </c>
      <c r="BY210" s="49">
        <f t="shared" ref="BY210:CO210" si="440">BX210+1</f>
        <v>71</v>
      </c>
      <c r="BZ210" s="49">
        <f t="shared" si="440"/>
        <v>72</v>
      </c>
      <c r="CA210" s="49">
        <f t="shared" si="440"/>
        <v>73</v>
      </c>
      <c r="CB210" s="49">
        <f t="shared" si="440"/>
        <v>74</v>
      </c>
      <c r="CC210" s="49">
        <f t="shared" si="440"/>
        <v>75</v>
      </c>
      <c r="CD210" s="49">
        <f t="shared" si="440"/>
        <v>76</v>
      </c>
      <c r="CE210" s="49">
        <f t="shared" si="440"/>
        <v>77</v>
      </c>
      <c r="CF210" s="49">
        <f t="shared" si="440"/>
        <v>78</v>
      </c>
      <c r="CG210" s="49">
        <f t="shared" si="440"/>
        <v>79</v>
      </c>
      <c r="CH210" s="49">
        <f t="shared" si="440"/>
        <v>80</v>
      </c>
      <c r="CI210" s="49">
        <f t="shared" si="440"/>
        <v>81</v>
      </c>
      <c r="CJ210" s="49">
        <f t="shared" si="440"/>
        <v>82</v>
      </c>
      <c r="CK210" s="49">
        <f t="shared" si="440"/>
        <v>83</v>
      </c>
      <c r="CL210" s="49">
        <f t="shared" si="440"/>
        <v>84</v>
      </c>
      <c r="CM210" s="49">
        <f t="shared" si="440"/>
        <v>85</v>
      </c>
      <c r="CN210" s="49">
        <f t="shared" si="440"/>
        <v>86</v>
      </c>
      <c r="CO210" s="49">
        <f t="shared" si="440"/>
        <v>87</v>
      </c>
    </row>
    <row r="211" spans="3:93" hidden="1">
      <c r="C211" s="48">
        <v>1</v>
      </c>
      <c r="D211" s="48">
        <v>2</v>
      </c>
      <c r="E211" s="48">
        <v>3</v>
      </c>
      <c r="F211" s="48">
        <v>4</v>
      </c>
      <c r="G211" s="48">
        <v>5</v>
      </c>
      <c r="H211" s="48">
        <v>6</v>
      </c>
      <c r="I211" s="48">
        <v>7</v>
      </c>
      <c r="J211" s="48">
        <v>8</v>
      </c>
      <c r="K211" s="48">
        <v>9</v>
      </c>
      <c r="L211" s="48">
        <v>10</v>
      </c>
      <c r="M211" s="48">
        <v>11</v>
      </c>
      <c r="N211" s="48">
        <v>12</v>
      </c>
      <c r="O211" s="48">
        <v>13</v>
      </c>
      <c r="P211" s="48">
        <v>14</v>
      </c>
      <c r="Q211" s="48">
        <v>15</v>
      </c>
      <c r="R211" s="48">
        <v>16</v>
      </c>
      <c r="S211" s="48">
        <v>17</v>
      </c>
      <c r="T211" s="48">
        <v>18</v>
      </c>
      <c r="U211" s="48">
        <v>19</v>
      </c>
      <c r="V211" s="48">
        <v>20</v>
      </c>
      <c r="W211" s="48">
        <v>21</v>
      </c>
      <c r="X211" s="48">
        <v>22</v>
      </c>
      <c r="Y211" s="48">
        <v>23</v>
      </c>
      <c r="Z211" s="48">
        <v>24</v>
      </c>
      <c r="AA211" s="48">
        <v>25</v>
      </c>
      <c r="AB211" s="48">
        <v>26</v>
      </c>
      <c r="AC211" s="48">
        <v>27</v>
      </c>
      <c r="AD211" s="48">
        <v>28</v>
      </c>
      <c r="AE211" s="48">
        <v>29</v>
      </c>
      <c r="AF211" s="48">
        <v>30</v>
      </c>
      <c r="AG211" s="48">
        <v>31</v>
      </c>
      <c r="AL211" s="48">
        <v>32</v>
      </c>
      <c r="AM211" s="48">
        <v>33</v>
      </c>
      <c r="AN211" s="48">
        <v>34</v>
      </c>
      <c r="AO211" s="48">
        <v>35</v>
      </c>
      <c r="AP211" s="48">
        <v>36</v>
      </c>
      <c r="AQ211" s="48">
        <v>37</v>
      </c>
      <c r="AR211" s="48">
        <v>38</v>
      </c>
      <c r="AS211" s="48">
        <v>39</v>
      </c>
      <c r="AT211" s="48">
        <v>40</v>
      </c>
      <c r="AU211" s="48">
        <v>41</v>
      </c>
      <c r="AV211" s="48">
        <v>42</v>
      </c>
      <c r="AW211" s="48">
        <v>43</v>
      </c>
      <c r="AX211" s="48">
        <v>44</v>
      </c>
      <c r="AY211" s="48">
        <v>45</v>
      </c>
      <c r="AZ211" s="48">
        <v>46</v>
      </c>
      <c r="BA211" s="48">
        <v>47</v>
      </c>
      <c r="BB211" s="48">
        <v>48</v>
      </c>
      <c r="BC211" s="48">
        <v>49</v>
      </c>
      <c r="BD211" s="48">
        <v>50</v>
      </c>
      <c r="BE211" s="48">
        <v>51</v>
      </c>
      <c r="BF211" s="48">
        <v>52</v>
      </c>
      <c r="BG211" s="48">
        <v>53</v>
      </c>
      <c r="BH211" s="48">
        <v>54</v>
      </c>
      <c r="BI211" s="48">
        <v>55</v>
      </c>
      <c r="BJ211" s="48">
        <v>56</v>
      </c>
      <c r="BK211" s="48">
        <v>57</v>
      </c>
      <c r="BL211" s="48">
        <v>58</v>
      </c>
      <c r="BM211" s="48">
        <v>59</v>
      </c>
      <c r="BN211" s="48">
        <v>60</v>
      </c>
      <c r="BO211" s="48">
        <v>61</v>
      </c>
      <c r="BP211" s="48">
        <v>62</v>
      </c>
      <c r="BQ211" s="48">
        <v>63</v>
      </c>
      <c r="BR211" s="48">
        <v>64</v>
      </c>
      <c r="BS211" s="48">
        <v>65</v>
      </c>
      <c r="BT211" s="48">
        <v>66</v>
      </c>
      <c r="BU211" s="48">
        <v>67</v>
      </c>
      <c r="BV211" s="48">
        <v>68</v>
      </c>
      <c r="BW211" s="48">
        <v>69</v>
      </c>
      <c r="BX211" s="48">
        <v>70</v>
      </c>
      <c r="BY211" s="48">
        <v>71</v>
      </c>
      <c r="BZ211" s="48">
        <v>72</v>
      </c>
      <c r="CA211" s="48">
        <v>73</v>
      </c>
      <c r="CB211" s="48">
        <v>74</v>
      </c>
      <c r="CC211" s="48">
        <v>75</v>
      </c>
      <c r="CD211" s="48">
        <v>76</v>
      </c>
      <c r="CE211" s="48">
        <v>77</v>
      </c>
      <c r="CF211" s="48">
        <v>78</v>
      </c>
      <c r="CG211" s="48">
        <v>79</v>
      </c>
      <c r="CH211" s="48">
        <v>80</v>
      </c>
      <c r="CI211" s="48">
        <v>81</v>
      </c>
      <c r="CJ211" s="48">
        <v>82</v>
      </c>
      <c r="CK211" s="48">
        <v>83</v>
      </c>
      <c r="CL211" s="48">
        <v>84</v>
      </c>
      <c r="CM211" s="48">
        <v>85</v>
      </c>
      <c r="CN211" s="48">
        <v>86</v>
      </c>
      <c r="CO211" s="48">
        <v>87</v>
      </c>
    </row>
    <row r="212" spans="3:93" hidden="1"/>
  </sheetData>
  <sheetProtection algorithmName="SHA-512" hashValue="Rdc37k41wD/M50BWAPL1XQjqQOmwXXYhY9CcsMdNiT5hkhSDgWnIRooBsc1chmbdJ48P/7E6DfeuUObxJ1zKhw==" saltValue="gY9U14vOS1usMnY8RtYVrw==" spinCount="100000" sheet="1" objects="1" scenarios="1"/>
  <sortState xmlns:xlrd2="http://schemas.microsoft.com/office/spreadsheetml/2017/richdata2" ref="C7:CK206">
    <sortCondition ref="E7:E206"/>
  </sortState>
  <conditionalFormatting sqref="E7:E206">
    <cfRule type="colorScale" priority="39">
      <colorScale>
        <cfvo type="min"/>
        <cfvo type="percentile" val="50"/>
        <cfvo type="max"/>
        <color rgb="FFF8696B"/>
        <color rgb="FFFFEB84"/>
        <color rgb="FF63BE7B"/>
      </colorScale>
    </cfRule>
  </conditionalFormatting>
  <conditionalFormatting sqref="J7:J206">
    <cfRule type="colorScale" priority="55">
      <colorScale>
        <cfvo type="min"/>
        <cfvo type="percentile" val="50"/>
        <cfvo type="max"/>
        <color rgb="FFF8696B"/>
        <color rgb="FFFFEB84"/>
        <color rgb="FF63BE7B"/>
      </colorScale>
    </cfRule>
  </conditionalFormatting>
  <conditionalFormatting sqref="N7:N206">
    <cfRule type="colorScale" priority="19">
      <colorScale>
        <cfvo type="min"/>
        <cfvo type="percentile" val="50"/>
        <cfvo type="max"/>
        <color rgb="FFF8696B"/>
        <color rgb="FFFFEB84"/>
        <color rgb="FF63BE7B"/>
      </colorScale>
    </cfRule>
  </conditionalFormatting>
  <conditionalFormatting sqref="V7:V206">
    <cfRule type="colorScale" priority="18">
      <colorScale>
        <cfvo type="min"/>
        <cfvo type="percentile" val="50"/>
        <cfvo type="max"/>
        <color rgb="FFF8696B"/>
        <color rgb="FFFFEB84"/>
        <color rgb="FF63BE7B"/>
      </colorScale>
    </cfRule>
  </conditionalFormatting>
  <conditionalFormatting sqref="Z7:Z206">
    <cfRule type="colorScale" priority="16">
      <colorScale>
        <cfvo type="min"/>
        <cfvo type="percentile" val="50"/>
        <cfvo type="max"/>
        <color rgb="FFF8696B"/>
        <color rgb="FFFFEB84"/>
        <color rgb="FF63BE7B"/>
      </colorScale>
    </cfRule>
  </conditionalFormatting>
  <conditionalFormatting sqref="AD7:AD206">
    <cfRule type="colorScale" priority="15">
      <colorScale>
        <cfvo type="min"/>
        <cfvo type="percentile" val="50"/>
        <cfvo type="max"/>
        <color rgb="FFF8696B"/>
        <color rgb="FFFFEB84"/>
        <color rgb="FF63BE7B"/>
      </colorScale>
    </cfRule>
  </conditionalFormatting>
  <conditionalFormatting sqref="AL7:AL206">
    <cfRule type="colorScale" priority="14">
      <colorScale>
        <cfvo type="min"/>
        <cfvo type="percentile" val="50"/>
        <cfvo type="max"/>
        <color rgb="FFF8696B"/>
        <color rgb="FFFFEB84"/>
        <color rgb="FF63BE7B"/>
      </colorScale>
    </cfRule>
  </conditionalFormatting>
  <conditionalFormatting sqref="AP7:AP206">
    <cfRule type="colorScale" priority="13">
      <colorScale>
        <cfvo type="min"/>
        <cfvo type="percentile" val="50"/>
        <cfvo type="max"/>
        <color rgb="FFF8696B"/>
        <color rgb="FFFFEB84"/>
        <color rgb="FF63BE7B"/>
      </colorScale>
    </cfRule>
  </conditionalFormatting>
  <conditionalFormatting sqref="AT7:AT206">
    <cfRule type="colorScale" priority="12">
      <colorScale>
        <cfvo type="min"/>
        <cfvo type="percentile" val="50"/>
        <cfvo type="max"/>
        <color rgb="FFF8696B"/>
        <color rgb="FFFFEB84"/>
        <color rgb="FF63BE7B"/>
      </colorScale>
    </cfRule>
  </conditionalFormatting>
  <conditionalFormatting sqref="AX7:AX206">
    <cfRule type="colorScale" priority="10">
      <colorScale>
        <cfvo type="min"/>
        <cfvo type="percentile" val="50"/>
        <cfvo type="max"/>
        <color rgb="FFF8696B"/>
        <color rgb="FFFFEB84"/>
        <color rgb="FF63BE7B"/>
      </colorScale>
    </cfRule>
  </conditionalFormatting>
  <conditionalFormatting sqref="BB7:BB206">
    <cfRule type="colorScale" priority="8">
      <colorScale>
        <cfvo type="min"/>
        <cfvo type="percentile" val="50"/>
        <cfvo type="max"/>
        <color rgb="FFF8696B"/>
        <color rgb="FFFFEB84"/>
        <color rgb="FF63BE7B"/>
      </colorScale>
    </cfRule>
  </conditionalFormatting>
  <conditionalFormatting sqref="BJ7:BJ206">
    <cfRule type="colorScale" priority="6">
      <colorScale>
        <cfvo type="min"/>
        <cfvo type="percentile" val="50"/>
        <cfvo type="max"/>
        <color rgb="FFF8696B"/>
        <color rgb="FFFFEB84"/>
        <color rgb="FF63BE7B"/>
      </colorScale>
    </cfRule>
  </conditionalFormatting>
  <conditionalFormatting sqref="BN7:BN206">
    <cfRule type="colorScale" priority="5">
      <colorScale>
        <cfvo type="min"/>
        <cfvo type="percentile" val="50"/>
        <cfvo type="max"/>
        <color rgb="FFF8696B"/>
        <color rgb="FFFFEB84"/>
        <color rgb="FF63BE7B"/>
      </colorScale>
    </cfRule>
  </conditionalFormatting>
  <conditionalFormatting sqref="BV7:BV206">
    <cfRule type="colorScale" priority="66">
      <colorScale>
        <cfvo type="min"/>
        <cfvo type="percentile" val="50"/>
        <cfvo type="max"/>
        <color rgb="FFF8696B"/>
        <color rgb="FFFFEB84"/>
        <color rgb="FF63BE7B"/>
      </colorScale>
    </cfRule>
  </conditionalFormatting>
  <conditionalFormatting sqref="BZ7:BZ206">
    <cfRule type="colorScale" priority="4">
      <colorScale>
        <cfvo type="min"/>
        <cfvo type="percentile" val="50"/>
        <cfvo type="max"/>
        <color rgb="FFF8696B"/>
        <color rgb="FFFFEB84"/>
        <color rgb="FF63BE7B"/>
      </colorScale>
    </cfRule>
  </conditionalFormatting>
  <conditionalFormatting sqref="CH7:CH206">
    <cfRule type="colorScale" priority="2">
      <colorScale>
        <cfvo type="min"/>
        <cfvo type="percentile" val="50"/>
        <cfvo type="max"/>
        <color rgb="FFF8696B"/>
        <color rgb="FFFFEB84"/>
        <color rgb="FF63BE7B"/>
      </colorScale>
    </cfRule>
  </conditionalFormatting>
  <conditionalFormatting sqref="CL7:CL206">
    <cfRule type="colorScale" priority="1">
      <colorScale>
        <cfvo type="min"/>
        <cfvo type="percentile" val="50"/>
        <cfvo type="max"/>
        <color rgb="FFF8696B"/>
        <color rgb="FFFFEB84"/>
        <color rgb="FF63BE7B"/>
      </colorScale>
    </cfRule>
  </conditionalFormatting>
  <hyperlinks>
    <hyperlink ref="C1" location="'Good-Guide Home'!A1" display="Good-Guide.xlsx - Home" xr:uid="{00000000-0004-0000-0300-000000000000}"/>
    <hyperlink ref="J5" location="Health!A1" display="B. Health" xr:uid="{00000000-0004-0000-0300-000001000000}"/>
    <hyperlink ref="N5" location="Education!A1" display="C. Education" xr:uid="{00000000-0004-0000-0300-000002000000}"/>
    <hyperlink ref="V5" location="'Water supply and sanitation'!A1" display="E. Water supply and sanitation" xr:uid="{00000000-0004-0000-0300-000003000000}"/>
    <hyperlink ref="AD5" location="Energy!A1" display="F. Energy" xr:uid="{00000000-0004-0000-0300-000004000000}"/>
    <hyperlink ref="AL5" location="'Social services'!A1" display="G. Social services" xr:uid="{00000000-0004-0000-0300-000005000000}"/>
    <hyperlink ref="AP5" location="'Employment and training'!A1" display="H. Employment and training" xr:uid="{00000000-0004-0000-0300-000006000000}"/>
    <hyperlink ref="AT5" location="Agriculture!A1" display="I. Agriculture" xr:uid="{00000000-0004-0000-0300-000007000000}"/>
    <hyperlink ref="AX5" location="Business!A1" display="J. Business" xr:uid="{00000000-0004-0000-0300-000008000000}"/>
    <hyperlink ref="BB5" location="Environment!A1" display="M. Environment" xr:uid="{00000000-0004-0000-0300-000009000000}"/>
    <hyperlink ref="BJ5" location="'Groups and associations'!A1" display="O. Groups and associations" xr:uid="{00000000-0004-0000-0300-00000A000000}"/>
    <hyperlink ref="BN5" location="Media!A1" display="P. Media" xr:uid="{00000000-0004-0000-0300-00000B000000}"/>
    <hyperlink ref="BV5" location="Recreation!A1" display="R. Recreation" xr:uid="{00000000-0004-0000-0300-00000C000000}"/>
    <hyperlink ref="BZ5" location="Research!A1" display="S. Research" xr:uid="{00000000-0004-0000-0300-00000D000000}"/>
    <hyperlink ref="CH5" location="'Governance and institutions'!A1" display="U. Governance and institutions" xr:uid="{00000000-0004-0000-0300-00000E000000}"/>
    <hyperlink ref="CL5" location="'Grants and volunteerism'!A1" display="V. Grants and volunteerism" xr:uid="{00000000-0004-0000-0300-00000F000000}"/>
  </hyperlink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179"/>
  <sheetViews>
    <sheetView workbookViewId="0">
      <pane ySplit="3" topLeftCell="A4" activePane="bottomLeft" state="frozen"/>
      <selection pane="bottomLeft" sqref="A1:B1"/>
    </sheetView>
  </sheetViews>
  <sheetFormatPr baseColWidth="10" defaultColWidth="9.1640625" defaultRowHeight="15"/>
  <cols>
    <col min="1" max="1" width="44.6640625" style="103" customWidth="1"/>
    <col min="2" max="2" width="4.6640625" style="103" bestFit="1" customWidth="1"/>
    <col min="3" max="3" width="5.6640625" style="105" customWidth="1"/>
    <col min="4" max="4" width="46.33203125" style="105" customWidth="1"/>
    <col min="5" max="5" width="43.33203125" style="105" bestFit="1" customWidth="1"/>
    <col min="6" max="16384" width="9.1640625" style="105"/>
  </cols>
  <sheetData>
    <row r="1" spans="1:5">
      <c r="A1" s="264" t="s">
        <v>817</v>
      </c>
      <c r="B1" s="265"/>
      <c r="C1" s="233"/>
      <c r="D1" s="233"/>
      <c r="E1" s="233"/>
    </row>
    <row r="2" spans="1:5" s="106" customFormat="1" ht="31">
      <c r="A2" s="107" t="s">
        <v>1339</v>
      </c>
      <c r="B2" s="59" t="s">
        <v>1340</v>
      </c>
    </row>
    <row r="3" spans="1:5" ht="14.25" customHeight="1">
      <c r="A3" s="133" t="s">
        <v>1355</v>
      </c>
      <c r="B3" s="134" t="s">
        <v>809</v>
      </c>
      <c r="C3" s="134" t="s">
        <v>632</v>
      </c>
      <c r="D3" s="134" t="s">
        <v>633</v>
      </c>
      <c r="E3" s="69" t="s">
        <v>842</v>
      </c>
    </row>
    <row r="4" spans="1:5">
      <c r="A4" s="64" t="s">
        <v>629</v>
      </c>
      <c r="B4" s="70">
        <v>1</v>
      </c>
      <c r="C4" s="70" t="s">
        <v>843</v>
      </c>
      <c r="D4" s="70" t="s">
        <v>844</v>
      </c>
      <c r="E4" s="70" t="s">
        <v>845</v>
      </c>
    </row>
    <row r="5" spans="1:5">
      <c r="A5" s="64"/>
      <c r="B5" s="70">
        <v>2</v>
      </c>
      <c r="C5" s="70" t="s">
        <v>846</v>
      </c>
      <c r="D5" s="70" t="s">
        <v>847</v>
      </c>
      <c r="E5" s="70" t="s">
        <v>848</v>
      </c>
    </row>
    <row r="6" spans="1:5">
      <c r="A6" s="64"/>
      <c r="B6" s="71">
        <v>3</v>
      </c>
      <c r="C6" s="70" t="s">
        <v>849</v>
      </c>
      <c r="D6" s="70" t="s">
        <v>850</v>
      </c>
      <c r="E6" s="70" t="s">
        <v>851</v>
      </c>
    </row>
    <row r="7" spans="1:5">
      <c r="A7" s="64"/>
      <c r="B7" s="71">
        <v>3</v>
      </c>
      <c r="C7" s="70" t="s">
        <v>852</v>
      </c>
      <c r="D7" s="70" t="s">
        <v>853</v>
      </c>
      <c r="E7" s="70" t="s">
        <v>854</v>
      </c>
    </row>
    <row r="8" spans="1:5">
      <c r="A8" s="64"/>
      <c r="B8" s="71">
        <v>3</v>
      </c>
      <c r="C8" s="70" t="s">
        <v>855</v>
      </c>
      <c r="D8" s="70" t="s">
        <v>856</v>
      </c>
      <c r="E8" s="70" t="s">
        <v>857</v>
      </c>
    </row>
    <row r="9" spans="1:5">
      <c r="A9" s="64"/>
      <c r="B9" s="71">
        <v>2</v>
      </c>
      <c r="C9" s="70" t="s">
        <v>858</v>
      </c>
      <c r="D9" s="70" t="s">
        <v>859</v>
      </c>
      <c r="E9" s="70" t="s">
        <v>860</v>
      </c>
    </row>
    <row r="10" spans="1:5">
      <c r="A10" s="64"/>
      <c r="B10" s="71">
        <v>3</v>
      </c>
      <c r="C10" s="70" t="s">
        <v>861</v>
      </c>
      <c r="D10" s="70" t="s">
        <v>862</v>
      </c>
      <c r="E10" s="70" t="s">
        <v>863</v>
      </c>
    </row>
    <row r="11" spans="1:5">
      <c r="A11" s="64"/>
      <c r="B11" s="71">
        <v>3</v>
      </c>
      <c r="C11" s="70" t="s">
        <v>864</v>
      </c>
      <c r="D11" s="70" t="s">
        <v>865</v>
      </c>
      <c r="E11" s="70" t="s">
        <v>866</v>
      </c>
    </row>
    <row r="12" spans="1:5">
      <c r="A12" s="64"/>
      <c r="B12" s="71">
        <v>2</v>
      </c>
      <c r="C12" s="70" t="s">
        <v>867</v>
      </c>
      <c r="D12" s="70" t="s">
        <v>868</v>
      </c>
      <c r="E12" s="70" t="s">
        <v>869</v>
      </c>
    </row>
    <row r="13" spans="1:5">
      <c r="A13" s="64"/>
      <c r="B13" s="71">
        <v>3</v>
      </c>
      <c r="C13" s="70" t="s">
        <v>870</v>
      </c>
      <c r="D13" s="70" t="s">
        <v>868</v>
      </c>
      <c r="E13" s="70" t="s">
        <v>871</v>
      </c>
    </row>
    <row r="14" spans="1:5">
      <c r="A14" s="64"/>
      <c r="B14" s="71">
        <v>2</v>
      </c>
      <c r="C14" s="70" t="s">
        <v>872</v>
      </c>
      <c r="D14" s="70" t="s">
        <v>873</v>
      </c>
      <c r="E14" s="70" t="s">
        <v>874</v>
      </c>
    </row>
    <row r="15" spans="1:5">
      <c r="A15" s="64"/>
      <c r="B15" s="71">
        <v>3</v>
      </c>
      <c r="C15" s="70" t="s">
        <v>875</v>
      </c>
      <c r="D15" s="70" t="s">
        <v>873</v>
      </c>
      <c r="E15" s="70" t="s">
        <v>876</v>
      </c>
    </row>
    <row r="16" spans="1:5">
      <c r="B16" s="71">
        <v>1</v>
      </c>
      <c r="C16" s="70" t="s">
        <v>877</v>
      </c>
      <c r="D16" s="70" t="s">
        <v>1382</v>
      </c>
      <c r="E16" s="70" t="s">
        <v>1383</v>
      </c>
    </row>
    <row r="17" spans="1:5">
      <c r="A17" s="104" t="s">
        <v>215</v>
      </c>
      <c r="B17" s="71">
        <v>2</v>
      </c>
      <c r="C17" s="70" t="s">
        <v>878</v>
      </c>
      <c r="D17" s="70" t="s">
        <v>215</v>
      </c>
      <c r="E17" s="70" t="s">
        <v>879</v>
      </c>
    </row>
    <row r="18" spans="1:5">
      <c r="A18" s="104"/>
      <c r="B18" s="71">
        <v>3</v>
      </c>
      <c r="C18" s="70" t="s">
        <v>880</v>
      </c>
      <c r="D18" s="70" t="s">
        <v>881</v>
      </c>
      <c r="E18" s="70" t="s">
        <v>882</v>
      </c>
    </row>
    <row r="19" spans="1:5">
      <c r="A19" s="104"/>
      <c r="B19" s="71">
        <v>4</v>
      </c>
      <c r="C19" s="70" t="s">
        <v>883</v>
      </c>
      <c r="D19" s="70" t="s">
        <v>884</v>
      </c>
      <c r="E19" s="70" t="s">
        <v>885</v>
      </c>
    </row>
    <row r="20" spans="1:5">
      <c r="A20" s="104"/>
      <c r="B20" s="71">
        <v>4</v>
      </c>
      <c r="C20" s="70" t="s">
        <v>886</v>
      </c>
      <c r="D20" s="70" t="s">
        <v>887</v>
      </c>
      <c r="E20" s="70" t="s">
        <v>888</v>
      </c>
    </row>
    <row r="21" spans="1:5">
      <c r="A21" s="104"/>
      <c r="B21" s="71">
        <v>3</v>
      </c>
      <c r="C21" s="70" t="s">
        <v>889</v>
      </c>
      <c r="D21" s="70" t="s">
        <v>890</v>
      </c>
      <c r="E21" s="70" t="s">
        <v>891</v>
      </c>
    </row>
    <row r="22" spans="1:5">
      <c r="A22" s="104"/>
      <c r="B22" s="71">
        <v>4</v>
      </c>
      <c r="C22" s="70" t="s">
        <v>892</v>
      </c>
      <c r="D22" s="70" t="s">
        <v>893</v>
      </c>
      <c r="E22" s="70" t="s">
        <v>894</v>
      </c>
    </row>
    <row r="23" spans="1:5">
      <c r="A23" s="104"/>
      <c r="B23" s="71">
        <v>3</v>
      </c>
      <c r="C23" s="70" t="s">
        <v>895</v>
      </c>
      <c r="D23" s="70" t="s">
        <v>896</v>
      </c>
      <c r="E23" s="70" t="s">
        <v>897</v>
      </c>
    </row>
    <row r="24" spans="1:5">
      <c r="A24" s="104"/>
      <c r="B24" s="71">
        <v>4</v>
      </c>
      <c r="C24" s="70" t="s">
        <v>898</v>
      </c>
      <c r="D24" s="70" t="s">
        <v>899</v>
      </c>
      <c r="E24" s="70" t="s">
        <v>900</v>
      </c>
    </row>
    <row r="25" spans="1:5">
      <c r="A25" s="104"/>
      <c r="B25" s="71">
        <v>4</v>
      </c>
      <c r="C25" s="70" t="s">
        <v>901</v>
      </c>
      <c r="D25" s="70" t="s">
        <v>902</v>
      </c>
      <c r="E25" s="70" t="s">
        <v>903</v>
      </c>
    </row>
    <row r="26" spans="1:5">
      <c r="A26" s="104"/>
      <c r="B26" s="71">
        <v>4</v>
      </c>
      <c r="C26" s="70" t="s">
        <v>904</v>
      </c>
      <c r="D26" s="70" t="s">
        <v>905</v>
      </c>
      <c r="E26" s="70" t="s">
        <v>906</v>
      </c>
    </row>
    <row r="27" spans="1:5">
      <c r="A27" s="104"/>
      <c r="B27" s="71">
        <v>3</v>
      </c>
      <c r="C27" s="70" t="s">
        <v>907</v>
      </c>
      <c r="D27" s="70" t="s">
        <v>908</v>
      </c>
      <c r="E27" s="70" t="s">
        <v>909</v>
      </c>
    </row>
    <row r="28" spans="1:5">
      <c r="A28" s="104"/>
      <c r="B28" s="71">
        <v>4</v>
      </c>
      <c r="C28" s="70" t="s">
        <v>910</v>
      </c>
      <c r="D28" s="70" t="s">
        <v>911</v>
      </c>
      <c r="E28" s="70" t="s">
        <v>912</v>
      </c>
    </row>
    <row r="29" spans="1:5">
      <c r="A29" s="104"/>
      <c r="B29" s="71">
        <v>4</v>
      </c>
      <c r="C29" s="70" t="s">
        <v>913</v>
      </c>
      <c r="D29" s="70" t="s">
        <v>914</v>
      </c>
      <c r="E29" s="70" t="s">
        <v>915</v>
      </c>
    </row>
    <row r="30" spans="1:5">
      <c r="A30" s="104"/>
      <c r="B30" s="71">
        <v>4</v>
      </c>
      <c r="C30" s="70" t="s">
        <v>916</v>
      </c>
      <c r="D30" s="70" t="s">
        <v>917</v>
      </c>
      <c r="E30" s="70" t="s">
        <v>918</v>
      </c>
    </row>
    <row r="31" spans="1:5">
      <c r="A31" s="104"/>
      <c r="B31" s="71">
        <v>4</v>
      </c>
      <c r="C31" s="70" t="s">
        <v>919</v>
      </c>
      <c r="D31" s="70" t="s">
        <v>920</v>
      </c>
      <c r="E31" s="70" t="s">
        <v>921</v>
      </c>
    </row>
    <row r="32" spans="1:5">
      <c r="A32" s="64" t="s">
        <v>216</v>
      </c>
      <c r="B32" s="71">
        <v>2</v>
      </c>
      <c r="C32" s="70" t="s">
        <v>922</v>
      </c>
      <c r="D32" s="70" t="s">
        <v>216</v>
      </c>
      <c r="E32" s="70" t="s">
        <v>923</v>
      </c>
    </row>
    <row r="33" spans="1:5">
      <c r="A33" s="64"/>
      <c r="B33" s="71">
        <v>3</v>
      </c>
      <c r="C33" s="70" t="s">
        <v>924</v>
      </c>
      <c r="D33" s="70" t="s">
        <v>925</v>
      </c>
      <c r="E33" s="70" t="s">
        <v>926</v>
      </c>
    </row>
    <row r="34" spans="1:5">
      <c r="A34" s="64"/>
      <c r="B34" s="71">
        <v>4</v>
      </c>
      <c r="C34" s="70" t="s">
        <v>927</v>
      </c>
      <c r="D34" s="70" t="s">
        <v>928</v>
      </c>
      <c r="E34" s="70" t="s">
        <v>929</v>
      </c>
    </row>
    <row r="35" spans="1:5">
      <c r="A35" s="64"/>
      <c r="B35" s="71">
        <v>3</v>
      </c>
      <c r="C35" s="70" t="s">
        <v>930</v>
      </c>
      <c r="D35" s="70" t="s">
        <v>931</v>
      </c>
      <c r="E35" s="70" t="s">
        <v>932</v>
      </c>
    </row>
    <row r="36" spans="1:5">
      <c r="A36" s="64"/>
      <c r="B36" s="71">
        <v>4</v>
      </c>
      <c r="C36" s="70" t="s">
        <v>933</v>
      </c>
      <c r="D36" s="70" t="s">
        <v>931</v>
      </c>
      <c r="E36" s="70" t="s">
        <v>934</v>
      </c>
    </row>
    <row r="37" spans="1:5">
      <c r="A37" s="64"/>
      <c r="B37" s="71">
        <v>3</v>
      </c>
      <c r="C37" s="70" t="s">
        <v>935</v>
      </c>
      <c r="D37" s="70" t="s">
        <v>936</v>
      </c>
      <c r="E37" s="70" t="s">
        <v>937</v>
      </c>
    </row>
    <row r="38" spans="1:5">
      <c r="A38" s="64"/>
      <c r="B38" s="71">
        <v>4</v>
      </c>
      <c r="C38" s="70" t="s">
        <v>938</v>
      </c>
      <c r="D38" s="70" t="s">
        <v>939</v>
      </c>
      <c r="E38" s="70" t="s">
        <v>940</v>
      </c>
    </row>
    <row r="39" spans="1:5">
      <c r="A39" s="64"/>
      <c r="B39" s="71">
        <v>4</v>
      </c>
      <c r="C39" s="70" t="s">
        <v>941</v>
      </c>
      <c r="D39" s="70" t="s">
        <v>942</v>
      </c>
      <c r="E39" s="70" t="s">
        <v>943</v>
      </c>
    </row>
    <row r="40" spans="1:5">
      <c r="A40" s="104" t="s">
        <v>638</v>
      </c>
      <c r="B40" s="71">
        <v>2</v>
      </c>
      <c r="C40" s="70" t="s">
        <v>944</v>
      </c>
      <c r="D40" s="70" t="s">
        <v>638</v>
      </c>
      <c r="E40" s="70" t="s">
        <v>945</v>
      </c>
    </row>
    <row r="41" spans="1:5">
      <c r="A41" s="104"/>
      <c r="B41" s="71">
        <v>3</v>
      </c>
      <c r="C41" s="70" t="s">
        <v>946</v>
      </c>
      <c r="D41" s="70" t="s">
        <v>947</v>
      </c>
      <c r="E41" s="70" t="s">
        <v>948</v>
      </c>
    </row>
    <row r="42" spans="1:5">
      <c r="A42" s="104"/>
      <c r="B42" s="71">
        <v>3</v>
      </c>
      <c r="C42" s="70" t="s">
        <v>949</v>
      </c>
      <c r="D42" s="70" t="s">
        <v>950</v>
      </c>
      <c r="E42" s="70" t="s">
        <v>951</v>
      </c>
    </row>
    <row r="43" spans="1:5">
      <c r="A43" s="64" t="s">
        <v>639</v>
      </c>
      <c r="B43" s="71">
        <v>2</v>
      </c>
      <c r="C43" s="70" t="s">
        <v>952</v>
      </c>
      <c r="D43" s="70" t="s">
        <v>639</v>
      </c>
      <c r="E43" s="70" t="s">
        <v>953</v>
      </c>
    </row>
    <row r="44" spans="1:5">
      <c r="A44" s="64"/>
      <c r="B44" s="71">
        <v>3</v>
      </c>
      <c r="C44" s="70" t="s">
        <v>954</v>
      </c>
      <c r="D44" s="70" t="s">
        <v>955</v>
      </c>
      <c r="E44" s="70" t="s">
        <v>956</v>
      </c>
    </row>
    <row r="45" spans="1:5">
      <c r="A45" s="64"/>
      <c r="B45" s="71">
        <v>3</v>
      </c>
      <c r="C45" s="70" t="s">
        <v>957</v>
      </c>
      <c r="D45" s="70" t="s">
        <v>958</v>
      </c>
      <c r="E45" s="70" t="s">
        <v>959</v>
      </c>
    </row>
    <row r="46" spans="1:5">
      <c r="A46" s="104" t="s">
        <v>1361</v>
      </c>
      <c r="B46" s="71">
        <v>2</v>
      </c>
      <c r="C46" s="70">
        <v>1.5</v>
      </c>
      <c r="D46" s="70" t="s">
        <v>1357</v>
      </c>
      <c r="E46" s="70"/>
    </row>
    <row r="47" spans="1:5">
      <c r="A47" s="104"/>
      <c r="B47" s="71">
        <v>3</v>
      </c>
      <c r="C47" s="70" t="s">
        <v>1363</v>
      </c>
      <c r="D47" s="70" t="s">
        <v>1360</v>
      </c>
      <c r="E47" s="70"/>
    </row>
    <row r="48" spans="1:5">
      <c r="A48" s="104"/>
      <c r="B48" s="71">
        <v>3</v>
      </c>
      <c r="C48" s="70" t="s">
        <v>1364</v>
      </c>
      <c r="D48" s="70" t="s">
        <v>1362</v>
      </c>
      <c r="E48" s="70"/>
    </row>
    <row r="49" spans="1:5">
      <c r="A49" s="64" t="s">
        <v>642</v>
      </c>
      <c r="B49" s="71">
        <v>2</v>
      </c>
      <c r="C49" s="70" t="s">
        <v>1358</v>
      </c>
      <c r="D49" s="70" t="s">
        <v>960</v>
      </c>
      <c r="E49" s="70" t="s">
        <v>961</v>
      </c>
    </row>
    <row r="50" spans="1:5">
      <c r="A50" s="64"/>
      <c r="B50" s="71">
        <v>3</v>
      </c>
      <c r="C50" s="70" t="s">
        <v>1359</v>
      </c>
      <c r="D50" s="70" t="s">
        <v>960</v>
      </c>
      <c r="E50" s="70" t="s">
        <v>962</v>
      </c>
    </row>
    <row r="51" spans="1:5">
      <c r="A51" s="104" t="s">
        <v>1373</v>
      </c>
      <c r="B51" s="71">
        <v>2</v>
      </c>
      <c r="C51" s="70"/>
      <c r="D51" s="70" t="s">
        <v>1373</v>
      </c>
      <c r="E51" s="70"/>
    </row>
    <row r="52" spans="1:5">
      <c r="A52" s="104"/>
      <c r="B52" s="71"/>
      <c r="C52" s="70"/>
      <c r="D52" s="70"/>
      <c r="E52" s="70"/>
    </row>
    <row r="53" spans="1:5">
      <c r="B53" s="71">
        <v>1</v>
      </c>
      <c r="C53" s="70" t="s">
        <v>963</v>
      </c>
      <c r="D53" s="70" t="s">
        <v>964</v>
      </c>
      <c r="E53" s="70" t="s">
        <v>965</v>
      </c>
    </row>
    <row r="54" spans="1:5">
      <c r="A54" s="64" t="s">
        <v>645</v>
      </c>
      <c r="B54" s="71">
        <v>2</v>
      </c>
      <c r="C54" s="70" t="s">
        <v>966</v>
      </c>
      <c r="D54" s="70" t="s">
        <v>645</v>
      </c>
      <c r="E54" s="70" t="s">
        <v>967</v>
      </c>
    </row>
    <row r="55" spans="1:5">
      <c r="A55" s="64"/>
      <c r="B55" s="71">
        <v>3</v>
      </c>
      <c r="C55" s="70" t="s">
        <v>968</v>
      </c>
      <c r="D55" s="70" t="s">
        <v>969</v>
      </c>
      <c r="E55" s="70" t="s">
        <v>970</v>
      </c>
    </row>
    <row r="56" spans="1:5">
      <c r="A56" s="64"/>
      <c r="B56" s="71">
        <v>3</v>
      </c>
      <c r="C56" s="70" t="s">
        <v>971</v>
      </c>
      <c r="D56" s="70" t="s">
        <v>972</v>
      </c>
      <c r="E56" s="70" t="s">
        <v>973</v>
      </c>
    </row>
    <row r="57" spans="1:5">
      <c r="A57" s="64"/>
      <c r="B57" s="71">
        <v>3</v>
      </c>
      <c r="C57" s="70" t="s">
        <v>974</v>
      </c>
      <c r="D57" s="70" t="s">
        <v>975</v>
      </c>
      <c r="E57" s="70" t="s">
        <v>976</v>
      </c>
    </row>
    <row r="58" spans="1:5">
      <c r="A58" s="64"/>
      <c r="B58" s="71">
        <v>3</v>
      </c>
      <c r="C58" s="70" t="s">
        <v>977</v>
      </c>
      <c r="D58" s="70" t="s">
        <v>978</v>
      </c>
      <c r="E58" s="70" t="s">
        <v>979</v>
      </c>
    </row>
    <row r="59" spans="1:5">
      <c r="A59" s="64"/>
      <c r="B59" s="71">
        <v>3</v>
      </c>
      <c r="C59" s="70" t="s">
        <v>980</v>
      </c>
      <c r="D59" s="70" t="s">
        <v>981</v>
      </c>
      <c r="E59" s="70" t="s">
        <v>982</v>
      </c>
    </row>
    <row r="60" spans="1:5">
      <c r="A60" s="64"/>
      <c r="B60" s="71">
        <v>3</v>
      </c>
      <c r="C60" s="70" t="s">
        <v>983</v>
      </c>
      <c r="D60" s="70" t="s">
        <v>984</v>
      </c>
      <c r="E60" s="70" t="s">
        <v>985</v>
      </c>
    </row>
    <row r="61" spans="1:5">
      <c r="A61" s="64"/>
      <c r="B61" s="71">
        <v>2</v>
      </c>
      <c r="C61" s="70" t="s">
        <v>986</v>
      </c>
      <c r="D61" s="70" t="s">
        <v>987</v>
      </c>
      <c r="E61" s="70" t="s">
        <v>988</v>
      </c>
    </row>
    <row r="62" spans="1:5">
      <c r="A62" s="64"/>
      <c r="B62" s="71">
        <v>3</v>
      </c>
      <c r="C62" s="70" t="s">
        <v>989</v>
      </c>
      <c r="D62" s="70" t="s">
        <v>987</v>
      </c>
      <c r="E62" s="70" t="s">
        <v>990</v>
      </c>
    </row>
    <row r="63" spans="1:5">
      <c r="A63" s="64"/>
      <c r="B63" s="71">
        <v>3</v>
      </c>
      <c r="C63" s="70" t="s">
        <v>991</v>
      </c>
      <c r="D63" s="70" t="s">
        <v>992</v>
      </c>
      <c r="E63" s="70" t="s">
        <v>993</v>
      </c>
    </row>
    <row r="64" spans="1:5">
      <c r="A64" s="64"/>
      <c r="B64" s="71">
        <v>2</v>
      </c>
      <c r="C64" s="70" t="s">
        <v>994</v>
      </c>
      <c r="D64" s="70" t="s">
        <v>995</v>
      </c>
      <c r="E64" s="70" t="s">
        <v>996</v>
      </c>
    </row>
    <row r="65" spans="1:5">
      <c r="A65" s="64"/>
      <c r="B65" s="71">
        <v>3</v>
      </c>
      <c r="C65" s="70" t="s">
        <v>997</v>
      </c>
      <c r="D65" s="70" t="s">
        <v>998</v>
      </c>
      <c r="E65" s="70" t="s">
        <v>999</v>
      </c>
    </row>
    <row r="66" spans="1:5">
      <c r="A66" s="64"/>
      <c r="B66" s="71">
        <v>3</v>
      </c>
      <c r="C66" s="70" t="s">
        <v>1000</v>
      </c>
      <c r="D66" s="70" t="s">
        <v>1001</v>
      </c>
      <c r="E66" s="70" t="s">
        <v>1002</v>
      </c>
    </row>
    <row r="67" spans="1:5">
      <c r="A67" s="104" t="s">
        <v>647</v>
      </c>
      <c r="B67" s="71">
        <v>2</v>
      </c>
      <c r="C67" s="70" t="s">
        <v>1003</v>
      </c>
      <c r="D67" s="70" t="s">
        <v>647</v>
      </c>
      <c r="E67" s="70" t="s">
        <v>1004</v>
      </c>
    </row>
    <row r="68" spans="1:5">
      <c r="A68" s="104"/>
      <c r="B68" s="71">
        <v>3</v>
      </c>
      <c r="C68" s="70" t="s">
        <v>1005</v>
      </c>
      <c r="D68" s="70" t="s">
        <v>1006</v>
      </c>
      <c r="E68" s="70" t="s">
        <v>1007</v>
      </c>
    </row>
    <row r="69" spans="1:5">
      <c r="A69" s="104"/>
      <c r="B69" s="71">
        <v>3</v>
      </c>
      <c r="C69" s="70" t="s">
        <v>1008</v>
      </c>
      <c r="D69" s="70" t="s">
        <v>1009</v>
      </c>
      <c r="E69" s="70" t="s">
        <v>1010</v>
      </c>
    </row>
    <row r="70" spans="1:5">
      <c r="A70" s="104"/>
      <c r="B70" s="71">
        <v>3</v>
      </c>
      <c r="C70" s="70" t="s">
        <v>1011</v>
      </c>
      <c r="D70" s="70" t="s">
        <v>1012</v>
      </c>
      <c r="E70" s="70" t="s">
        <v>1013</v>
      </c>
    </row>
    <row r="71" spans="1:5">
      <c r="B71" s="71">
        <v>1</v>
      </c>
      <c r="C71" s="70" t="s">
        <v>1014</v>
      </c>
      <c r="D71" s="70" t="s">
        <v>784</v>
      </c>
      <c r="E71" s="70" t="s">
        <v>1015</v>
      </c>
    </row>
    <row r="72" spans="1:5">
      <c r="A72" s="64" t="s">
        <v>784</v>
      </c>
      <c r="B72" s="71">
        <v>2</v>
      </c>
      <c r="C72" s="70" t="s">
        <v>1016</v>
      </c>
      <c r="D72" s="70" t="s">
        <v>1017</v>
      </c>
      <c r="E72" s="70" t="s">
        <v>1018</v>
      </c>
    </row>
    <row r="73" spans="1:5">
      <c r="A73" s="139"/>
      <c r="B73" s="71">
        <v>3</v>
      </c>
      <c r="C73" s="70" t="s">
        <v>1019</v>
      </c>
      <c r="D73" s="70" t="s">
        <v>650</v>
      </c>
      <c r="E73" s="70" t="s">
        <v>1020</v>
      </c>
    </row>
    <row r="74" spans="1:5">
      <c r="A74" s="139"/>
      <c r="B74" s="71">
        <v>3</v>
      </c>
      <c r="C74" s="70" t="s">
        <v>1021</v>
      </c>
      <c r="D74" s="70" t="s">
        <v>1022</v>
      </c>
      <c r="E74" s="70" t="s">
        <v>1023</v>
      </c>
    </row>
    <row r="75" spans="1:5">
      <c r="A75" s="139"/>
      <c r="B75" s="71">
        <v>3</v>
      </c>
      <c r="C75" s="70" t="s">
        <v>1024</v>
      </c>
      <c r="D75" s="70" t="s">
        <v>1025</v>
      </c>
      <c r="E75" s="70" t="s">
        <v>1026</v>
      </c>
    </row>
    <row r="76" spans="1:5">
      <c r="A76" s="64"/>
      <c r="B76" s="71">
        <v>2</v>
      </c>
      <c r="C76" s="70" t="s">
        <v>1027</v>
      </c>
      <c r="D76" s="70" t="s">
        <v>642</v>
      </c>
      <c r="E76" s="70" t="s">
        <v>1028</v>
      </c>
    </row>
    <row r="77" spans="1:5">
      <c r="A77" s="64"/>
      <c r="B77" s="71">
        <v>3</v>
      </c>
      <c r="C77" s="70" t="s">
        <v>1029</v>
      </c>
      <c r="D77" s="70" t="s">
        <v>1030</v>
      </c>
      <c r="E77" s="70" t="s">
        <v>1031</v>
      </c>
    </row>
    <row r="78" spans="1:5">
      <c r="A78" s="64"/>
      <c r="B78" s="71">
        <v>3</v>
      </c>
      <c r="C78" s="70" t="s">
        <v>1032</v>
      </c>
      <c r="D78" s="70" t="s">
        <v>1033</v>
      </c>
      <c r="E78" s="70" t="s">
        <v>1034</v>
      </c>
    </row>
    <row r="79" spans="1:5">
      <c r="A79" s="64"/>
      <c r="B79" s="71">
        <v>3</v>
      </c>
      <c r="C79" s="70" t="s">
        <v>1035</v>
      </c>
      <c r="D79" s="70" t="s">
        <v>1036</v>
      </c>
      <c r="E79" s="70" t="s">
        <v>1037</v>
      </c>
    </row>
    <row r="80" spans="1:5">
      <c r="A80" s="64"/>
      <c r="B80" s="71">
        <v>2</v>
      </c>
      <c r="C80" s="70" t="s">
        <v>1038</v>
      </c>
      <c r="D80" s="70" t="s">
        <v>1039</v>
      </c>
      <c r="E80" s="70" t="s">
        <v>1040</v>
      </c>
    </row>
    <row r="81" spans="1:5">
      <c r="A81" s="64"/>
      <c r="B81" s="71">
        <v>3</v>
      </c>
      <c r="C81" s="70" t="s">
        <v>1041</v>
      </c>
      <c r="D81" s="70" t="s">
        <v>1042</v>
      </c>
      <c r="E81" s="70" t="s">
        <v>1043</v>
      </c>
    </row>
    <row r="82" spans="1:5">
      <c r="A82" s="64"/>
      <c r="B82" s="71">
        <v>3</v>
      </c>
      <c r="C82" s="70" t="s">
        <v>1044</v>
      </c>
      <c r="D82" s="70" t="s">
        <v>1045</v>
      </c>
      <c r="E82" s="70" t="s">
        <v>1046</v>
      </c>
    </row>
    <row r="83" spans="1:5">
      <c r="A83" s="64"/>
      <c r="B83" s="71">
        <v>2</v>
      </c>
      <c r="C83" s="70" t="s">
        <v>1047</v>
      </c>
      <c r="D83" s="70" t="s">
        <v>1048</v>
      </c>
      <c r="E83" s="70" t="s">
        <v>1049</v>
      </c>
    </row>
    <row r="84" spans="1:5">
      <c r="A84" s="64"/>
      <c r="B84" s="71">
        <v>3</v>
      </c>
      <c r="C84" s="70" t="s">
        <v>1050</v>
      </c>
      <c r="D84" s="70" t="s">
        <v>1048</v>
      </c>
      <c r="E84" s="70" t="s">
        <v>1051</v>
      </c>
    </row>
    <row r="85" spans="1:5">
      <c r="A85" s="64"/>
      <c r="B85" s="71">
        <v>2</v>
      </c>
      <c r="C85" s="70" t="s">
        <v>1052</v>
      </c>
      <c r="D85" s="70" t="s">
        <v>1053</v>
      </c>
      <c r="E85" s="70" t="s">
        <v>1054</v>
      </c>
    </row>
    <row r="86" spans="1:5">
      <c r="A86" s="64"/>
      <c r="B86" s="71">
        <v>3</v>
      </c>
      <c r="C86" s="70" t="s">
        <v>1055</v>
      </c>
      <c r="D86" s="70" t="s">
        <v>1053</v>
      </c>
      <c r="E86" s="70" t="s">
        <v>1056</v>
      </c>
    </row>
    <row r="87" spans="1:5">
      <c r="A87" s="64"/>
      <c r="B87" s="71">
        <v>2</v>
      </c>
      <c r="C87" s="70" t="s">
        <v>1057</v>
      </c>
      <c r="D87" s="70" t="s">
        <v>1058</v>
      </c>
      <c r="E87" s="70" t="s">
        <v>1059</v>
      </c>
    </row>
    <row r="88" spans="1:5">
      <c r="A88" s="64"/>
      <c r="B88" s="71">
        <v>3</v>
      </c>
      <c r="C88" s="70" t="s">
        <v>1060</v>
      </c>
      <c r="D88" s="70" t="s">
        <v>1058</v>
      </c>
      <c r="E88" s="70" t="s">
        <v>1061</v>
      </c>
    </row>
    <row r="89" spans="1:5">
      <c r="A89" s="64"/>
      <c r="B89" s="71">
        <v>2</v>
      </c>
      <c r="C89" s="70" t="s">
        <v>1062</v>
      </c>
      <c r="D89" s="70" t="s">
        <v>1063</v>
      </c>
      <c r="E89" s="70" t="s">
        <v>1064</v>
      </c>
    </row>
    <row r="90" spans="1:5">
      <c r="A90" s="64"/>
      <c r="B90" s="71">
        <v>3</v>
      </c>
      <c r="C90" s="70" t="s">
        <v>1065</v>
      </c>
      <c r="D90" s="70" t="s">
        <v>1066</v>
      </c>
      <c r="E90" s="70" t="s">
        <v>1067</v>
      </c>
    </row>
    <row r="91" spans="1:5">
      <c r="A91" s="64"/>
      <c r="B91" s="71">
        <v>3</v>
      </c>
      <c r="C91" s="70" t="s">
        <v>1068</v>
      </c>
      <c r="D91" s="70" t="s">
        <v>1069</v>
      </c>
      <c r="E91" s="70" t="s">
        <v>1070</v>
      </c>
    </row>
    <row r="92" spans="1:5">
      <c r="A92" s="64"/>
      <c r="B92" s="71">
        <v>2</v>
      </c>
      <c r="C92" s="70" t="s">
        <v>1071</v>
      </c>
      <c r="D92" s="70" t="s">
        <v>1374</v>
      </c>
      <c r="E92" s="70" t="s">
        <v>1072</v>
      </c>
    </row>
    <row r="93" spans="1:5">
      <c r="A93" s="64"/>
      <c r="B93" s="71">
        <v>3</v>
      </c>
      <c r="C93" s="70" t="s">
        <v>1073</v>
      </c>
      <c r="D93" s="70" t="s">
        <v>1074</v>
      </c>
      <c r="E93" s="70" t="s">
        <v>1075</v>
      </c>
    </row>
    <row r="94" spans="1:5">
      <c r="A94" s="104" t="s">
        <v>710</v>
      </c>
      <c r="B94" s="71">
        <v>2</v>
      </c>
      <c r="C94" s="70">
        <v>3.9</v>
      </c>
      <c r="D94" s="70" t="s">
        <v>1366</v>
      </c>
      <c r="E94" s="70" t="s">
        <v>1367</v>
      </c>
    </row>
    <row r="95" spans="1:5">
      <c r="A95" s="104"/>
      <c r="B95" s="71">
        <v>3</v>
      </c>
      <c r="C95" s="70" t="s">
        <v>1368</v>
      </c>
      <c r="D95" s="70" t="s">
        <v>1366</v>
      </c>
      <c r="E95" s="70" t="s">
        <v>1369</v>
      </c>
    </row>
    <row r="96" spans="1:5">
      <c r="B96" s="71">
        <v>1</v>
      </c>
      <c r="C96" s="70" t="s">
        <v>1076</v>
      </c>
      <c r="D96" s="70" t="s">
        <v>652</v>
      </c>
      <c r="E96" s="70" t="s">
        <v>1077</v>
      </c>
    </row>
    <row r="97" spans="1:5">
      <c r="A97" s="64" t="s">
        <v>652</v>
      </c>
      <c r="B97" s="71">
        <v>2</v>
      </c>
      <c r="C97" s="70" t="s">
        <v>1078</v>
      </c>
      <c r="D97" s="70" t="s">
        <v>652</v>
      </c>
      <c r="E97" s="70" t="s">
        <v>1079</v>
      </c>
    </row>
    <row r="98" spans="1:5">
      <c r="A98" s="64"/>
      <c r="B98" s="71">
        <v>3</v>
      </c>
      <c r="C98" s="70" t="s">
        <v>1080</v>
      </c>
      <c r="D98" s="70" t="s">
        <v>1081</v>
      </c>
      <c r="E98" s="70" t="s">
        <v>1082</v>
      </c>
    </row>
    <row r="99" spans="1:5">
      <c r="A99" s="64"/>
      <c r="B99" s="71">
        <v>3</v>
      </c>
      <c r="C99" s="70" t="s">
        <v>1083</v>
      </c>
      <c r="D99" s="70" t="s">
        <v>1084</v>
      </c>
      <c r="E99" s="70" t="s">
        <v>1085</v>
      </c>
    </row>
    <row r="100" spans="1:5">
      <c r="A100" s="64"/>
      <c r="B100" s="71">
        <v>3</v>
      </c>
      <c r="C100" s="70" t="s">
        <v>1086</v>
      </c>
      <c r="D100" s="70" t="s">
        <v>1087</v>
      </c>
      <c r="E100" s="70" t="s">
        <v>1088</v>
      </c>
    </row>
    <row r="101" spans="1:5">
      <c r="A101" s="104" t="s">
        <v>655</v>
      </c>
      <c r="B101" s="71">
        <v>2</v>
      </c>
      <c r="C101" s="70" t="s">
        <v>1089</v>
      </c>
      <c r="D101" s="70" t="s">
        <v>655</v>
      </c>
      <c r="E101" s="70" t="s">
        <v>1090</v>
      </c>
    </row>
    <row r="102" spans="1:5">
      <c r="A102" s="104"/>
      <c r="B102" s="71">
        <v>3</v>
      </c>
      <c r="C102" s="70" t="s">
        <v>1091</v>
      </c>
      <c r="D102" s="70" t="s">
        <v>1092</v>
      </c>
      <c r="E102" s="70" t="s">
        <v>1093</v>
      </c>
    </row>
    <row r="103" spans="1:5">
      <c r="A103" s="104"/>
      <c r="B103" s="71">
        <v>4</v>
      </c>
      <c r="C103" s="70" t="s">
        <v>1094</v>
      </c>
      <c r="D103" s="70" t="s">
        <v>1095</v>
      </c>
      <c r="E103" s="70" t="s">
        <v>1096</v>
      </c>
    </row>
    <row r="104" spans="1:5">
      <c r="A104" s="104"/>
      <c r="B104" s="71">
        <v>4</v>
      </c>
      <c r="C104" s="70" t="s">
        <v>1097</v>
      </c>
      <c r="D104" s="70" t="s">
        <v>1098</v>
      </c>
      <c r="E104" s="70" t="s">
        <v>1099</v>
      </c>
    </row>
    <row r="105" spans="1:5">
      <c r="A105" s="64" t="s">
        <v>656</v>
      </c>
      <c r="B105" s="71">
        <v>1</v>
      </c>
      <c r="C105" s="70" t="s">
        <v>1100</v>
      </c>
      <c r="D105" s="70" t="s">
        <v>656</v>
      </c>
      <c r="E105" s="70" t="s">
        <v>1101</v>
      </c>
    </row>
    <row r="106" spans="1:5">
      <c r="A106" s="64"/>
      <c r="B106" s="71">
        <v>2</v>
      </c>
      <c r="C106" s="70" t="s">
        <v>1102</v>
      </c>
      <c r="D106" s="70" t="s">
        <v>1103</v>
      </c>
      <c r="E106" s="70" t="s">
        <v>1104</v>
      </c>
    </row>
    <row r="107" spans="1:5">
      <c r="A107" s="64"/>
      <c r="B107" s="71">
        <v>3</v>
      </c>
      <c r="C107" s="70" t="s">
        <v>1105</v>
      </c>
      <c r="D107" s="70" t="s">
        <v>1106</v>
      </c>
      <c r="E107" s="70" t="s">
        <v>1107</v>
      </c>
    </row>
    <row r="108" spans="1:5">
      <c r="A108" s="64"/>
      <c r="B108" s="71">
        <v>4</v>
      </c>
      <c r="C108" s="70" t="s">
        <v>1108</v>
      </c>
      <c r="D108" s="70" t="s">
        <v>1109</v>
      </c>
      <c r="E108" s="70" t="s">
        <v>1110</v>
      </c>
    </row>
    <row r="109" spans="1:5">
      <c r="A109" s="64"/>
      <c r="B109" s="71">
        <v>4</v>
      </c>
      <c r="C109" s="70" t="s">
        <v>1111</v>
      </c>
      <c r="D109" s="70" t="s">
        <v>1112</v>
      </c>
      <c r="E109" s="70" t="s">
        <v>1113</v>
      </c>
    </row>
    <row r="110" spans="1:5">
      <c r="A110" s="64"/>
      <c r="B110" s="71">
        <v>2</v>
      </c>
      <c r="C110" s="70" t="s">
        <v>1114</v>
      </c>
      <c r="D110" s="70" t="s">
        <v>1115</v>
      </c>
      <c r="E110" s="70" t="s">
        <v>1116</v>
      </c>
    </row>
    <row r="111" spans="1:5">
      <c r="A111" s="64"/>
      <c r="B111" s="71">
        <v>3</v>
      </c>
      <c r="C111" s="70" t="s">
        <v>1117</v>
      </c>
      <c r="D111" s="70" t="s">
        <v>1118</v>
      </c>
      <c r="E111" s="70" t="s">
        <v>1119</v>
      </c>
    </row>
    <row r="112" spans="1:5">
      <c r="A112" s="64"/>
      <c r="B112" s="71">
        <v>3</v>
      </c>
      <c r="C112" s="70" t="s">
        <v>1120</v>
      </c>
      <c r="D112" s="70" t="s">
        <v>1121</v>
      </c>
      <c r="E112" s="70" t="s">
        <v>1122</v>
      </c>
    </row>
    <row r="113" spans="1:5">
      <c r="A113" s="64"/>
      <c r="B113" s="71">
        <v>3</v>
      </c>
      <c r="C113" s="70" t="s">
        <v>1123</v>
      </c>
      <c r="D113" s="70" t="s">
        <v>1124</v>
      </c>
      <c r="E113" s="70" t="s">
        <v>1125</v>
      </c>
    </row>
    <row r="114" spans="1:5">
      <c r="A114" s="64"/>
      <c r="B114" s="71">
        <v>3</v>
      </c>
      <c r="C114" s="70" t="s">
        <v>1126</v>
      </c>
      <c r="D114" s="70" t="s">
        <v>1127</v>
      </c>
      <c r="E114" s="70" t="s">
        <v>1128</v>
      </c>
    </row>
    <row r="115" spans="1:5">
      <c r="A115" s="64"/>
      <c r="B115" s="71">
        <v>3</v>
      </c>
      <c r="C115" s="70" t="s">
        <v>1129</v>
      </c>
      <c r="D115" s="70" t="s">
        <v>1130</v>
      </c>
      <c r="E115" s="70" t="s">
        <v>1131</v>
      </c>
    </row>
    <row r="116" spans="1:5">
      <c r="A116" s="64"/>
      <c r="B116" s="71">
        <v>3</v>
      </c>
      <c r="C116" s="70" t="s">
        <v>1132</v>
      </c>
      <c r="D116" s="70" t="s">
        <v>1133</v>
      </c>
      <c r="E116" s="70" t="s">
        <v>1134</v>
      </c>
    </row>
    <row r="117" spans="1:5">
      <c r="A117" s="64"/>
      <c r="B117" s="71">
        <v>2</v>
      </c>
      <c r="C117" s="70" t="s">
        <v>1135</v>
      </c>
      <c r="D117" s="70" t="s">
        <v>1136</v>
      </c>
      <c r="E117" s="70" t="s">
        <v>1137</v>
      </c>
    </row>
    <row r="118" spans="1:5">
      <c r="A118" s="64"/>
      <c r="B118" s="71">
        <v>3</v>
      </c>
      <c r="C118" s="70" t="s">
        <v>1138</v>
      </c>
      <c r="D118" s="70" t="s">
        <v>1136</v>
      </c>
      <c r="E118" s="70" t="s">
        <v>1139</v>
      </c>
    </row>
    <row r="119" spans="1:5">
      <c r="A119" s="64"/>
      <c r="B119" s="71">
        <v>2</v>
      </c>
      <c r="C119" s="70" t="s">
        <v>1140</v>
      </c>
      <c r="D119" s="70" t="s">
        <v>1141</v>
      </c>
      <c r="E119" s="70" t="s">
        <v>1142</v>
      </c>
    </row>
    <row r="120" spans="1:5">
      <c r="A120" s="64"/>
      <c r="B120" s="71">
        <v>3</v>
      </c>
      <c r="C120" s="70" t="s">
        <v>1143</v>
      </c>
      <c r="D120" s="70" t="s">
        <v>1141</v>
      </c>
      <c r="E120" s="70" t="s">
        <v>1144</v>
      </c>
    </row>
    <row r="121" spans="1:5">
      <c r="A121" s="64"/>
      <c r="B121" s="71">
        <v>2</v>
      </c>
      <c r="C121" s="70" t="s">
        <v>1145</v>
      </c>
      <c r="D121" s="70" t="s">
        <v>1146</v>
      </c>
      <c r="E121" s="70" t="s">
        <v>1147</v>
      </c>
    </row>
    <row r="122" spans="1:5">
      <c r="A122" s="64"/>
      <c r="B122" s="71">
        <v>3</v>
      </c>
      <c r="C122" s="70" t="s">
        <v>1148</v>
      </c>
      <c r="D122" s="70" t="s">
        <v>1149</v>
      </c>
      <c r="E122" s="70" t="s">
        <v>1150</v>
      </c>
    </row>
    <row r="123" spans="1:5">
      <c r="A123" s="64"/>
      <c r="B123" s="71">
        <v>2</v>
      </c>
      <c r="C123" s="70" t="s">
        <v>1151</v>
      </c>
      <c r="D123" s="70" t="s">
        <v>1152</v>
      </c>
      <c r="E123" s="70" t="s">
        <v>1153</v>
      </c>
    </row>
    <row r="124" spans="1:5">
      <c r="A124" s="64"/>
      <c r="B124" s="71">
        <v>3</v>
      </c>
      <c r="C124" s="70" t="s">
        <v>1154</v>
      </c>
      <c r="D124" s="70" t="s">
        <v>1152</v>
      </c>
      <c r="E124" s="70" t="s">
        <v>1155</v>
      </c>
    </row>
    <row r="125" spans="1:5">
      <c r="A125" s="64"/>
      <c r="B125" s="71">
        <v>2</v>
      </c>
      <c r="C125" s="70" t="s">
        <v>1156</v>
      </c>
      <c r="D125" s="70" t="s">
        <v>1157</v>
      </c>
      <c r="E125" s="70" t="s">
        <v>1158</v>
      </c>
    </row>
    <row r="126" spans="1:5">
      <c r="A126" s="64"/>
      <c r="B126" s="71">
        <v>3</v>
      </c>
      <c r="C126" s="70" t="s">
        <v>1159</v>
      </c>
      <c r="D126" s="70" t="s">
        <v>1157</v>
      </c>
      <c r="E126" s="70" t="s">
        <v>1160</v>
      </c>
    </row>
    <row r="127" spans="1:5">
      <c r="A127" s="64"/>
      <c r="B127" s="71">
        <v>3</v>
      </c>
      <c r="C127" s="70" t="s">
        <v>1161</v>
      </c>
      <c r="D127" s="70" t="s">
        <v>1162</v>
      </c>
      <c r="E127" s="70" t="s">
        <v>1163</v>
      </c>
    </row>
    <row r="128" spans="1:5">
      <c r="A128" s="64"/>
      <c r="B128" s="71">
        <v>3</v>
      </c>
      <c r="C128" s="70" t="s">
        <v>1164</v>
      </c>
      <c r="D128" s="70" t="s">
        <v>1165</v>
      </c>
      <c r="E128" s="70" t="s">
        <v>1166</v>
      </c>
    </row>
    <row r="129" spans="1:6">
      <c r="B129" s="71">
        <v>1</v>
      </c>
      <c r="C129" s="70" t="s">
        <v>1167</v>
      </c>
      <c r="D129" s="70" t="s">
        <v>1168</v>
      </c>
      <c r="E129" s="70" t="s">
        <v>1169</v>
      </c>
    </row>
    <row r="130" spans="1:6">
      <c r="A130" s="104" t="s">
        <v>659</v>
      </c>
      <c r="B130" s="71">
        <v>2</v>
      </c>
      <c r="C130" s="70" t="s">
        <v>1170</v>
      </c>
      <c r="D130" s="70" t="s">
        <v>659</v>
      </c>
      <c r="E130" s="70" t="s">
        <v>1171</v>
      </c>
    </row>
    <row r="131" spans="1:6">
      <c r="A131" s="104"/>
      <c r="B131" s="71">
        <v>3</v>
      </c>
      <c r="C131" s="70" t="s">
        <v>1172</v>
      </c>
      <c r="D131" s="70" t="s">
        <v>1173</v>
      </c>
      <c r="E131" s="70" t="s">
        <v>1174</v>
      </c>
    </row>
    <row r="132" spans="1:6">
      <c r="A132" s="64" t="s">
        <v>662</v>
      </c>
      <c r="B132" s="71">
        <v>2</v>
      </c>
      <c r="C132" s="70" t="s">
        <v>1175</v>
      </c>
      <c r="D132" s="70" t="s">
        <v>1176</v>
      </c>
      <c r="E132" s="70" t="s">
        <v>1177</v>
      </c>
      <c r="F132" s="48"/>
    </row>
    <row r="133" spans="1:6">
      <c r="A133" s="64"/>
      <c r="B133" s="71">
        <v>3</v>
      </c>
      <c r="C133" s="70" t="s">
        <v>1178</v>
      </c>
      <c r="D133" s="70" t="s">
        <v>1179</v>
      </c>
      <c r="E133" s="70" t="s">
        <v>1180</v>
      </c>
    </row>
    <row r="134" spans="1:6">
      <c r="A134" s="64"/>
      <c r="B134" s="71">
        <v>3</v>
      </c>
      <c r="C134" s="70" t="s">
        <v>1181</v>
      </c>
      <c r="D134" s="70" t="s">
        <v>1182</v>
      </c>
      <c r="E134" s="70" t="s">
        <v>1183</v>
      </c>
    </row>
    <row r="135" spans="1:6">
      <c r="A135" s="64"/>
      <c r="B135" s="71">
        <v>2</v>
      </c>
      <c r="C135" s="70" t="s">
        <v>1184</v>
      </c>
      <c r="D135" s="70" t="s">
        <v>1185</v>
      </c>
      <c r="E135" s="70" t="s">
        <v>1186</v>
      </c>
    </row>
    <row r="136" spans="1:6">
      <c r="A136" s="64"/>
      <c r="B136" s="71">
        <v>3</v>
      </c>
      <c r="C136" s="70" t="s">
        <v>1187</v>
      </c>
      <c r="D136" s="70" t="s">
        <v>1188</v>
      </c>
      <c r="E136" s="70" t="s">
        <v>1189</v>
      </c>
    </row>
    <row r="137" spans="1:6">
      <c r="A137" s="64"/>
      <c r="B137" s="71">
        <v>3</v>
      </c>
      <c r="C137" s="70" t="s">
        <v>1190</v>
      </c>
      <c r="D137" s="70" t="s">
        <v>1191</v>
      </c>
      <c r="E137" s="70" t="s">
        <v>1192</v>
      </c>
    </row>
    <row r="138" spans="1:6">
      <c r="A138" s="104" t="s">
        <v>663</v>
      </c>
      <c r="B138" s="71">
        <v>2</v>
      </c>
      <c r="C138" s="70" t="s">
        <v>1193</v>
      </c>
      <c r="D138" s="70" t="s">
        <v>1194</v>
      </c>
      <c r="E138" s="70" t="s">
        <v>1195</v>
      </c>
    </row>
    <row r="139" spans="1:6">
      <c r="A139" s="104"/>
      <c r="B139" s="71">
        <v>3</v>
      </c>
      <c r="C139" s="70" t="s">
        <v>1196</v>
      </c>
      <c r="D139" s="70" t="s">
        <v>1194</v>
      </c>
      <c r="E139" s="70" t="s">
        <v>1197</v>
      </c>
    </row>
    <row r="140" spans="1:6">
      <c r="A140" s="104"/>
      <c r="B140" s="71">
        <v>2</v>
      </c>
      <c r="C140" s="70" t="s">
        <v>1198</v>
      </c>
      <c r="D140" s="70" t="s">
        <v>1199</v>
      </c>
      <c r="E140" s="70" t="s">
        <v>1200</v>
      </c>
    </row>
    <row r="141" spans="1:6">
      <c r="A141" s="104"/>
      <c r="B141" s="71">
        <v>3</v>
      </c>
      <c r="C141" s="70" t="s">
        <v>1201</v>
      </c>
      <c r="D141" s="70" t="s">
        <v>1199</v>
      </c>
      <c r="E141" s="70" t="s">
        <v>1202</v>
      </c>
    </row>
    <row r="142" spans="1:6">
      <c r="A142" s="104"/>
      <c r="B142" s="71">
        <v>2</v>
      </c>
      <c r="C142" s="70" t="s">
        <v>1203</v>
      </c>
      <c r="D142" s="70" t="s">
        <v>1204</v>
      </c>
      <c r="E142" s="70" t="s">
        <v>1205</v>
      </c>
    </row>
    <row r="143" spans="1:6">
      <c r="A143" s="104"/>
      <c r="B143" s="71">
        <v>3</v>
      </c>
      <c r="C143" s="70" t="s">
        <v>1206</v>
      </c>
      <c r="D143" s="70" t="s">
        <v>1207</v>
      </c>
      <c r="E143" s="70" t="s">
        <v>1208</v>
      </c>
    </row>
    <row r="144" spans="1:6">
      <c r="A144" s="104"/>
      <c r="B144" s="71">
        <v>3</v>
      </c>
      <c r="C144" s="70" t="s">
        <v>1209</v>
      </c>
      <c r="D144" s="70" t="s">
        <v>1210</v>
      </c>
      <c r="E144" s="70" t="s">
        <v>1211</v>
      </c>
    </row>
    <row r="145" spans="1:5">
      <c r="B145" s="71">
        <v>1</v>
      </c>
      <c r="C145" s="70" t="s">
        <v>1212</v>
      </c>
      <c r="D145" s="70" t="s">
        <v>1213</v>
      </c>
      <c r="E145" s="70" t="s">
        <v>1214</v>
      </c>
    </row>
    <row r="146" spans="1:5">
      <c r="A146" s="64" t="s">
        <v>666</v>
      </c>
      <c r="B146" s="71">
        <v>2</v>
      </c>
      <c r="C146" s="70" t="s">
        <v>1215</v>
      </c>
      <c r="D146" s="70" t="s">
        <v>666</v>
      </c>
      <c r="E146" s="70" t="s">
        <v>1216</v>
      </c>
    </row>
    <row r="147" spans="1:5">
      <c r="A147" s="64"/>
      <c r="B147" s="71">
        <v>3</v>
      </c>
      <c r="C147" s="70" t="s">
        <v>1217</v>
      </c>
      <c r="D147" s="70" t="s">
        <v>1218</v>
      </c>
      <c r="E147" s="70" t="s">
        <v>1219</v>
      </c>
    </row>
    <row r="148" spans="1:5">
      <c r="A148" s="64"/>
      <c r="B148" s="71">
        <v>3</v>
      </c>
      <c r="C148" s="70" t="s">
        <v>1220</v>
      </c>
      <c r="D148" s="70" t="s">
        <v>1221</v>
      </c>
      <c r="E148" s="70" t="s">
        <v>1222</v>
      </c>
    </row>
    <row r="149" spans="1:5">
      <c r="A149" s="64"/>
      <c r="B149" s="71">
        <v>3</v>
      </c>
      <c r="C149" s="70" t="s">
        <v>1223</v>
      </c>
      <c r="D149" s="70" t="s">
        <v>1224</v>
      </c>
      <c r="E149" s="70" t="s">
        <v>1225</v>
      </c>
    </row>
    <row r="150" spans="1:5">
      <c r="A150" s="104" t="s">
        <v>667</v>
      </c>
      <c r="B150" s="71">
        <v>2</v>
      </c>
      <c r="C150" s="70" t="s">
        <v>1226</v>
      </c>
      <c r="D150" s="70" t="s">
        <v>667</v>
      </c>
      <c r="E150" s="70" t="s">
        <v>1227</v>
      </c>
    </row>
    <row r="151" spans="1:5">
      <c r="A151" s="104"/>
      <c r="B151" s="71">
        <v>3</v>
      </c>
      <c r="C151" s="70" t="s">
        <v>1228</v>
      </c>
      <c r="D151" s="70" t="s">
        <v>1229</v>
      </c>
      <c r="E151" s="70" t="s">
        <v>1230</v>
      </c>
    </row>
    <row r="152" spans="1:5">
      <c r="A152" s="104"/>
      <c r="B152" s="71">
        <v>4</v>
      </c>
      <c r="C152" s="70" t="s">
        <v>1231</v>
      </c>
      <c r="D152" s="70" t="s">
        <v>1232</v>
      </c>
      <c r="E152" s="70" t="s">
        <v>1233</v>
      </c>
    </row>
    <row r="153" spans="1:5">
      <c r="A153" s="104"/>
      <c r="B153" s="71">
        <v>4</v>
      </c>
      <c r="C153" s="70" t="s">
        <v>1234</v>
      </c>
      <c r="D153" s="70" t="s">
        <v>1235</v>
      </c>
      <c r="E153" s="70" t="s">
        <v>1236</v>
      </c>
    </row>
    <row r="154" spans="1:5">
      <c r="A154" s="104"/>
      <c r="B154" s="71">
        <v>4</v>
      </c>
      <c r="C154" s="70" t="s">
        <v>1237</v>
      </c>
      <c r="D154" s="70" t="s">
        <v>1238</v>
      </c>
      <c r="E154" s="70" t="s">
        <v>1239</v>
      </c>
    </row>
    <row r="155" spans="1:5">
      <c r="A155" s="104"/>
      <c r="B155" s="71">
        <v>4</v>
      </c>
      <c r="C155" s="70" t="s">
        <v>1240</v>
      </c>
      <c r="D155" s="70" t="s">
        <v>1241</v>
      </c>
      <c r="E155" s="70" t="s">
        <v>1242</v>
      </c>
    </row>
    <row r="156" spans="1:5">
      <c r="A156" s="64" t="s">
        <v>668</v>
      </c>
      <c r="B156" s="71">
        <v>2</v>
      </c>
      <c r="C156" s="70" t="s">
        <v>1243</v>
      </c>
      <c r="D156" s="70" t="s">
        <v>668</v>
      </c>
      <c r="E156" s="70" t="s">
        <v>1244</v>
      </c>
    </row>
    <row r="157" spans="1:5">
      <c r="A157" s="64"/>
      <c r="B157" s="71">
        <v>3</v>
      </c>
      <c r="C157" s="70" t="s">
        <v>1245</v>
      </c>
      <c r="D157" s="70" t="s">
        <v>1246</v>
      </c>
      <c r="E157" s="70" t="s">
        <v>1247</v>
      </c>
    </row>
    <row r="158" spans="1:5">
      <c r="A158" s="64"/>
      <c r="B158" s="71">
        <v>4</v>
      </c>
      <c r="C158" s="70" t="s">
        <v>1248</v>
      </c>
      <c r="D158" s="70" t="s">
        <v>1246</v>
      </c>
      <c r="E158" s="70" t="s">
        <v>1249</v>
      </c>
    </row>
    <row r="159" spans="1:5">
      <c r="A159" s="64"/>
      <c r="B159" s="71">
        <v>3</v>
      </c>
      <c r="C159" s="70" t="s">
        <v>1250</v>
      </c>
      <c r="D159" s="70" t="s">
        <v>1251</v>
      </c>
      <c r="E159" s="70" t="s">
        <v>1252</v>
      </c>
    </row>
    <row r="160" spans="1:5">
      <c r="A160" s="64"/>
      <c r="B160" s="71">
        <v>3</v>
      </c>
      <c r="C160" s="70" t="s">
        <v>1253</v>
      </c>
      <c r="D160" s="70" t="s">
        <v>1254</v>
      </c>
      <c r="E160" s="70" t="s">
        <v>1255</v>
      </c>
    </row>
    <row r="161" spans="1:5">
      <c r="A161" s="64"/>
      <c r="B161" s="71">
        <v>3</v>
      </c>
      <c r="C161" s="70" t="s">
        <v>1256</v>
      </c>
      <c r="D161" s="70" t="s">
        <v>1257</v>
      </c>
      <c r="E161" s="70" t="s">
        <v>1258</v>
      </c>
    </row>
    <row r="162" spans="1:5">
      <c r="A162" s="64"/>
      <c r="B162" s="71">
        <v>3</v>
      </c>
      <c r="C162" s="70" t="s">
        <v>1259</v>
      </c>
      <c r="D162" s="70" t="s">
        <v>1260</v>
      </c>
      <c r="E162" s="70" t="s">
        <v>1261</v>
      </c>
    </row>
    <row r="163" spans="1:5">
      <c r="A163" s="64"/>
      <c r="B163" s="71">
        <v>3</v>
      </c>
      <c r="C163" s="70" t="s">
        <v>1262</v>
      </c>
      <c r="D163" s="70" t="s">
        <v>1263</v>
      </c>
      <c r="E163" s="70" t="s">
        <v>1264</v>
      </c>
    </row>
    <row r="164" spans="1:5">
      <c r="A164" s="64"/>
      <c r="B164" s="71">
        <v>3</v>
      </c>
      <c r="C164" s="70" t="s">
        <v>1265</v>
      </c>
      <c r="D164" s="70" t="s">
        <v>1266</v>
      </c>
      <c r="E164" s="70" t="s">
        <v>1267</v>
      </c>
    </row>
    <row r="165" spans="1:5">
      <c r="A165" s="104" t="s">
        <v>671</v>
      </c>
      <c r="B165" s="71">
        <v>1</v>
      </c>
      <c r="C165" s="70" t="s">
        <v>1268</v>
      </c>
      <c r="D165" s="70" t="s">
        <v>671</v>
      </c>
      <c r="E165" s="70" t="s">
        <v>1269</v>
      </c>
    </row>
    <row r="166" spans="1:5">
      <c r="A166" s="104"/>
      <c r="B166" s="71">
        <v>2</v>
      </c>
      <c r="C166" s="70" t="s">
        <v>1270</v>
      </c>
      <c r="D166" s="70" t="s">
        <v>1271</v>
      </c>
      <c r="E166" s="70" t="s">
        <v>1272</v>
      </c>
    </row>
    <row r="167" spans="1:5">
      <c r="A167" s="104"/>
      <c r="B167" s="71">
        <v>3</v>
      </c>
      <c r="C167" s="70" t="s">
        <v>1273</v>
      </c>
      <c r="D167" s="70" t="s">
        <v>1271</v>
      </c>
      <c r="E167" s="70" t="s">
        <v>1274</v>
      </c>
    </row>
    <row r="168" spans="1:5" ht="24">
      <c r="A168" s="104"/>
      <c r="B168" s="71">
        <v>2</v>
      </c>
      <c r="C168" s="70" t="s">
        <v>1275</v>
      </c>
      <c r="D168" s="70" t="s">
        <v>1276</v>
      </c>
      <c r="E168" s="70" t="s">
        <v>1277</v>
      </c>
    </row>
    <row r="169" spans="1:5">
      <c r="A169" s="104"/>
      <c r="B169" s="71">
        <v>3</v>
      </c>
      <c r="C169" s="70" t="s">
        <v>1278</v>
      </c>
      <c r="D169" s="70" t="s">
        <v>1279</v>
      </c>
      <c r="E169" s="70" t="s">
        <v>1280</v>
      </c>
    </row>
    <row r="170" spans="1:5">
      <c r="A170" s="104"/>
      <c r="B170" s="71">
        <v>3</v>
      </c>
      <c r="C170" s="70" t="s">
        <v>1281</v>
      </c>
      <c r="D170" s="70" t="s">
        <v>1282</v>
      </c>
      <c r="E170" s="70" t="s">
        <v>1283</v>
      </c>
    </row>
    <row r="171" spans="1:5">
      <c r="A171" s="13"/>
      <c r="B171" s="71">
        <v>1</v>
      </c>
      <c r="C171" s="70" t="s">
        <v>1284</v>
      </c>
      <c r="D171" s="70" t="s">
        <v>1285</v>
      </c>
      <c r="E171" s="70" t="s">
        <v>1286</v>
      </c>
    </row>
    <row r="172" spans="1:5">
      <c r="A172" s="13"/>
      <c r="B172" s="71">
        <v>2</v>
      </c>
      <c r="C172" s="70" t="s">
        <v>1287</v>
      </c>
      <c r="D172" s="70" t="s">
        <v>1288</v>
      </c>
      <c r="E172" s="70" t="s">
        <v>1289</v>
      </c>
    </row>
    <row r="173" spans="1:5">
      <c r="A173" s="140"/>
      <c r="B173" s="72">
        <v>3</v>
      </c>
      <c r="C173" s="73" t="s">
        <v>1290</v>
      </c>
      <c r="D173" s="73" t="s">
        <v>1288</v>
      </c>
      <c r="E173" s="73" t="s">
        <v>1291</v>
      </c>
    </row>
    <row r="174" spans="1:5">
      <c r="C174" s="108"/>
      <c r="D174" s="93"/>
      <c r="E174" s="48"/>
    </row>
    <row r="175" spans="1:5" ht="203.25" customHeight="1">
      <c r="A175" s="266" t="s">
        <v>1353</v>
      </c>
      <c r="B175" s="267"/>
      <c r="C175" s="267"/>
      <c r="D175" s="267"/>
      <c r="E175" s="267"/>
    </row>
    <row r="176" spans="1:5">
      <c r="A176" s="268" t="s">
        <v>1338</v>
      </c>
      <c r="B176" s="269"/>
      <c r="C176" s="269"/>
      <c r="D176" s="269"/>
      <c r="E176" s="269"/>
    </row>
    <row r="177" spans="3:4">
      <c r="C177" s="108"/>
      <c r="D177" s="93"/>
    </row>
    <row r="178" spans="3:4">
      <c r="C178" s="108"/>
      <c r="D178" s="93"/>
    </row>
    <row r="179" spans="3:4">
      <c r="C179" s="108"/>
      <c r="D179" s="93"/>
    </row>
  </sheetData>
  <sheetProtection algorithmName="SHA-512" hashValue="j+2381H4KO624Nu41/CmEOcXn6l9+/8lMm/IgqFy/rc+NmONxaUGS75nYn/G06N1JaKQBCuOqKMcvJu7S+Xc+w==" saltValue="3dRJz+AfGAj8g1igegwQBg==" spinCount="100000" sheet="1" objects="1" scenarios="1"/>
  <mergeCells count="3">
    <mergeCell ref="A1:B1"/>
    <mergeCell ref="A175:E175"/>
    <mergeCell ref="A176:E176"/>
  </mergeCells>
  <conditionalFormatting sqref="B4:E173">
    <cfRule type="expression" dxfId="3" priority="3" stopIfTrue="1">
      <formula>$N4=1</formula>
    </cfRule>
    <cfRule type="expression" dxfId="2" priority="4" stopIfTrue="1">
      <formula>$N4=2</formula>
    </cfRule>
    <cfRule type="expression" dxfId="1" priority="50" stopIfTrue="1">
      <formula>$B4=1</formula>
    </cfRule>
    <cfRule type="expression" dxfId="0" priority="51" stopIfTrue="1">
      <formula>$B4=2</formula>
    </cfRule>
  </conditionalFormatting>
  <hyperlinks>
    <hyperlink ref="A1" location="'Good-Guide Home'!A1" display="Good-Guide.xlsx - Home" xr:uid="{00000000-0004-0000-0400-000000000000}"/>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64"/>
  <sheetViews>
    <sheetView workbookViewId="0">
      <pane ySplit="3" topLeftCell="A4" activePane="bottomLeft" state="frozen"/>
      <selection pane="bottomLeft"/>
    </sheetView>
  </sheetViews>
  <sheetFormatPr baseColWidth="10" defaultColWidth="9.1640625" defaultRowHeight="15"/>
  <cols>
    <col min="1" max="1" width="29" style="76" customWidth="1"/>
    <col min="2" max="2" width="28.33203125" style="76" customWidth="1"/>
    <col min="3" max="3" width="42.1640625" style="76" customWidth="1"/>
    <col min="4" max="4" width="55.1640625" style="76" customWidth="1"/>
    <col min="5" max="16384" width="9.1640625" style="76"/>
  </cols>
  <sheetData>
    <row r="1" spans="1:4">
      <c r="A1" s="234" t="s">
        <v>817</v>
      </c>
      <c r="B1" s="235"/>
      <c r="C1" s="235"/>
      <c r="D1" s="180"/>
    </row>
    <row r="2" spans="1:4" ht="32">
      <c r="A2" s="99" t="s">
        <v>839</v>
      </c>
    </row>
    <row r="3" spans="1:4" ht="16">
      <c r="A3" s="75" t="s">
        <v>1354</v>
      </c>
      <c r="B3" s="127" t="s">
        <v>2</v>
      </c>
      <c r="C3" s="75" t="s">
        <v>1323</v>
      </c>
      <c r="D3" s="75" t="s">
        <v>634</v>
      </c>
    </row>
    <row r="4" spans="1:4" ht="16">
      <c r="A4" s="126" t="s">
        <v>629</v>
      </c>
      <c r="B4" s="128" t="s">
        <v>1351</v>
      </c>
      <c r="C4" s="44" t="s">
        <v>1352</v>
      </c>
      <c r="D4" s="44" t="s">
        <v>473</v>
      </c>
    </row>
    <row r="5" spans="1:4" ht="32">
      <c r="A5" s="7" t="s">
        <v>215</v>
      </c>
      <c r="B5" s="129" t="s">
        <v>635</v>
      </c>
      <c r="C5" s="5" t="s">
        <v>1324</v>
      </c>
      <c r="D5" s="94" t="s">
        <v>636</v>
      </c>
    </row>
    <row r="6" spans="1:4" ht="32">
      <c r="A6" s="7" t="s">
        <v>216</v>
      </c>
      <c r="B6" s="129" t="s">
        <v>637</v>
      </c>
      <c r="C6" s="5" t="s">
        <v>1324</v>
      </c>
      <c r="D6" s="94" t="s">
        <v>636</v>
      </c>
    </row>
    <row r="7" spans="1:4" ht="16">
      <c r="A7" s="126" t="s">
        <v>638</v>
      </c>
      <c r="B7" s="128" t="s">
        <v>1351</v>
      </c>
      <c r="C7" s="44" t="s">
        <v>1352</v>
      </c>
      <c r="D7" s="44" t="s">
        <v>473</v>
      </c>
    </row>
    <row r="8" spans="1:4" ht="48">
      <c r="A8" s="7" t="s">
        <v>639</v>
      </c>
      <c r="B8" s="129" t="s">
        <v>640</v>
      </c>
      <c r="C8" s="5" t="s">
        <v>1327</v>
      </c>
      <c r="D8" s="94" t="s">
        <v>641</v>
      </c>
    </row>
    <row r="9" spans="1:4" ht="16">
      <c r="A9" s="7" t="s">
        <v>1361</v>
      </c>
      <c r="B9" s="129" t="s">
        <v>1375</v>
      </c>
      <c r="C9" s="5" t="s">
        <v>1401</v>
      </c>
      <c r="D9" s="94"/>
    </row>
    <row r="10" spans="1:4" ht="32">
      <c r="A10" s="7" t="s">
        <v>642</v>
      </c>
      <c r="B10" s="129" t="s">
        <v>643</v>
      </c>
      <c r="C10" s="5" t="s">
        <v>1325</v>
      </c>
      <c r="D10" s="94" t="s">
        <v>644</v>
      </c>
    </row>
    <row r="11" spans="1:4" ht="16">
      <c r="A11" s="126" t="s">
        <v>1373</v>
      </c>
      <c r="B11" s="128" t="s">
        <v>1351</v>
      </c>
      <c r="C11" s="44" t="s">
        <v>1352</v>
      </c>
      <c r="D11" s="44" t="s">
        <v>473</v>
      </c>
    </row>
    <row r="12" spans="1:4" ht="48">
      <c r="A12" s="7" t="s">
        <v>645</v>
      </c>
      <c r="B12" s="129" t="s">
        <v>631</v>
      </c>
      <c r="C12" s="5" t="s">
        <v>1328</v>
      </c>
      <c r="D12" s="94" t="s">
        <v>646</v>
      </c>
    </row>
    <row r="13" spans="1:4" ht="64">
      <c r="A13" s="7" t="s">
        <v>647</v>
      </c>
      <c r="B13" s="129" t="s">
        <v>648</v>
      </c>
      <c r="C13" s="5" t="s">
        <v>1326</v>
      </c>
      <c r="D13" s="94" t="s">
        <v>649</v>
      </c>
    </row>
    <row r="14" spans="1:4" ht="32">
      <c r="A14" s="7" t="s">
        <v>784</v>
      </c>
      <c r="B14" s="129" t="s">
        <v>1412</v>
      </c>
      <c r="C14" s="5" t="s">
        <v>1414</v>
      </c>
      <c r="D14" s="218" t="s">
        <v>651</v>
      </c>
    </row>
    <row r="15" spans="1:4" ht="16">
      <c r="A15" s="7" t="s">
        <v>705</v>
      </c>
      <c r="B15" s="129" t="s">
        <v>710</v>
      </c>
      <c r="C15" s="5" t="s">
        <v>1329</v>
      </c>
      <c r="D15" s="94" t="s">
        <v>711</v>
      </c>
    </row>
    <row r="16" spans="1:4" ht="48">
      <c r="A16" s="7" t="s">
        <v>652</v>
      </c>
      <c r="B16" s="129" t="s">
        <v>653</v>
      </c>
      <c r="C16" s="5" t="s">
        <v>1330</v>
      </c>
      <c r="D16" s="94" t="s">
        <v>654</v>
      </c>
    </row>
    <row r="17" spans="1:4" ht="16">
      <c r="A17" s="126" t="s">
        <v>655</v>
      </c>
      <c r="B17" s="128" t="s">
        <v>1351</v>
      </c>
      <c r="C17" s="44" t="s">
        <v>1352</v>
      </c>
      <c r="D17" s="44" t="s">
        <v>473</v>
      </c>
    </row>
    <row r="18" spans="1:4" ht="16">
      <c r="A18" s="7" t="s">
        <v>656</v>
      </c>
      <c r="B18" s="129" t="s">
        <v>657</v>
      </c>
      <c r="C18" s="5" t="s">
        <v>1331</v>
      </c>
      <c r="D18" s="94" t="s">
        <v>658</v>
      </c>
    </row>
    <row r="19" spans="1:4" ht="16">
      <c r="A19" s="7" t="s">
        <v>659</v>
      </c>
      <c r="B19" s="129" t="s">
        <v>660</v>
      </c>
      <c r="C19" s="5" t="s">
        <v>1332</v>
      </c>
      <c r="D19" s="94" t="s">
        <v>661</v>
      </c>
    </row>
    <row r="20" spans="1:4" ht="16">
      <c r="A20" s="126" t="s">
        <v>662</v>
      </c>
      <c r="B20" s="128" t="s">
        <v>1351</v>
      </c>
      <c r="C20" s="44" t="s">
        <v>1352</v>
      </c>
      <c r="D20" s="44" t="s">
        <v>473</v>
      </c>
    </row>
    <row r="21" spans="1:4" ht="24">
      <c r="A21" s="7" t="s">
        <v>663</v>
      </c>
      <c r="B21" s="129" t="s">
        <v>664</v>
      </c>
      <c r="C21" s="5" t="s">
        <v>1333</v>
      </c>
      <c r="D21" s="94" t="s">
        <v>665</v>
      </c>
    </row>
    <row r="22" spans="1:4" ht="16">
      <c r="A22" s="7" t="s">
        <v>666</v>
      </c>
      <c r="B22" s="129" t="s">
        <v>1311</v>
      </c>
      <c r="C22" s="5" t="s">
        <v>1335</v>
      </c>
      <c r="D22" s="11" t="s">
        <v>1334</v>
      </c>
    </row>
    <row r="23" spans="1:4" ht="16">
      <c r="A23" s="126" t="s">
        <v>667</v>
      </c>
      <c r="B23" s="128" t="s">
        <v>1351</v>
      </c>
      <c r="C23" s="44" t="s">
        <v>1352</v>
      </c>
      <c r="D23" s="44" t="s">
        <v>473</v>
      </c>
    </row>
    <row r="24" spans="1:4" ht="32">
      <c r="A24" s="7" t="s">
        <v>668</v>
      </c>
      <c r="B24" s="129" t="s">
        <v>669</v>
      </c>
      <c r="C24" s="5" t="s">
        <v>1336</v>
      </c>
      <c r="D24" s="94" t="s">
        <v>670</v>
      </c>
    </row>
    <row r="25" spans="1:4" s="101" customFormat="1" ht="16">
      <c r="A25" s="66" t="s">
        <v>671</v>
      </c>
      <c r="B25" s="130" t="s">
        <v>672</v>
      </c>
      <c r="C25" s="95" t="s">
        <v>1337</v>
      </c>
      <c r="D25" s="100" t="s">
        <v>673</v>
      </c>
    </row>
    <row r="26" spans="1:4" ht="16">
      <c r="A26" s="179" t="s">
        <v>1400</v>
      </c>
    </row>
    <row r="27" spans="1:4">
      <c r="A27" s="96"/>
    </row>
    <row r="28" spans="1:4">
      <c r="A28" s="96"/>
    </row>
    <row r="29" spans="1:4">
      <c r="A29" s="96"/>
    </row>
    <row r="30" spans="1:4">
      <c r="A30" s="96"/>
    </row>
    <row r="31" spans="1:4">
      <c r="A31" s="96"/>
    </row>
    <row r="32" spans="1:4">
      <c r="A32" s="96"/>
    </row>
    <row r="33" spans="1:1">
      <c r="A33" s="96"/>
    </row>
    <row r="34" spans="1:1">
      <c r="A34" s="96"/>
    </row>
    <row r="35" spans="1:1">
      <c r="A35" s="96"/>
    </row>
    <row r="36" spans="1:1">
      <c r="A36" s="96"/>
    </row>
    <row r="37" spans="1:1">
      <c r="A37" s="96"/>
    </row>
    <row r="38" spans="1:1">
      <c r="A38" s="96"/>
    </row>
    <row r="39" spans="1:1">
      <c r="A39" s="96"/>
    </row>
    <row r="40" spans="1:1">
      <c r="A40" s="96"/>
    </row>
    <row r="41" spans="1:1">
      <c r="A41" s="96"/>
    </row>
    <row r="42" spans="1:1">
      <c r="A42" s="96"/>
    </row>
    <row r="43" spans="1:1">
      <c r="A43" s="96"/>
    </row>
    <row r="44" spans="1:1">
      <c r="A44" s="96"/>
    </row>
    <row r="45" spans="1:1">
      <c r="A45" s="96"/>
    </row>
    <row r="46" spans="1:1">
      <c r="A46" s="96"/>
    </row>
    <row r="47" spans="1:1">
      <c r="A47" s="96"/>
    </row>
    <row r="48" spans="1:1">
      <c r="A48" s="96"/>
    </row>
    <row r="49" spans="1:1">
      <c r="A49" s="96"/>
    </row>
    <row r="50" spans="1:1">
      <c r="A50" s="96"/>
    </row>
    <row r="51" spans="1:1">
      <c r="A51" s="96"/>
    </row>
    <row r="52" spans="1:1">
      <c r="A52" s="96"/>
    </row>
    <row r="53" spans="1:1">
      <c r="A53" s="96"/>
    </row>
    <row r="54" spans="1:1">
      <c r="A54" s="96"/>
    </row>
    <row r="55" spans="1:1">
      <c r="A55" s="96"/>
    </row>
    <row r="56" spans="1:1">
      <c r="A56" s="96"/>
    </row>
    <row r="57" spans="1:1">
      <c r="A57" s="96"/>
    </row>
    <row r="58" spans="1:1">
      <c r="A58" s="96"/>
    </row>
    <row r="59" spans="1:1">
      <c r="A59" s="96"/>
    </row>
    <row r="60" spans="1:1">
      <c r="A60" s="96"/>
    </row>
    <row r="61" spans="1:1">
      <c r="A61" s="96"/>
    </row>
    <row r="62" spans="1:1">
      <c r="A62" s="96"/>
    </row>
    <row r="63" spans="1:1">
      <c r="A63" s="96"/>
    </row>
    <row r="64" spans="1:1">
      <c r="A64" s="96"/>
    </row>
    <row r="65" spans="1:1">
      <c r="A65" s="96"/>
    </row>
    <row r="66" spans="1:1">
      <c r="A66" s="96"/>
    </row>
    <row r="67" spans="1:1">
      <c r="A67" s="96"/>
    </row>
    <row r="68" spans="1:1">
      <c r="A68" s="96"/>
    </row>
    <row r="69" spans="1:1">
      <c r="A69" s="96"/>
    </row>
    <row r="70" spans="1:1">
      <c r="A70" s="96"/>
    </row>
    <row r="71" spans="1:1">
      <c r="A71" s="96"/>
    </row>
    <row r="72" spans="1:1">
      <c r="A72" s="96"/>
    </row>
    <row r="73" spans="1:1">
      <c r="A73" s="96"/>
    </row>
    <row r="74" spans="1:1">
      <c r="A74" s="96"/>
    </row>
    <row r="75" spans="1:1">
      <c r="A75" s="96"/>
    </row>
    <row r="76" spans="1:1">
      <c r="A76" s="96"/>
    </row>
    <row r="77" spans="1:1">
      <c r="A77" s="96"/>
    </row>
    <row r="78" spans="1:1">
      <c r="A78" s="96"/>
    </row>
    <row r="79" spans="1:1">
      <c r="A79" s="96"/>
    </row>
    <row r="80" spans="1:1">
      <c r="A80" s="96"/>
    </row>
    <row r="81" spans="1:1">
      <c r="A81" s="96"/>
    </row>
    <row r="82" spans="1:1">
      <c r="A82" s="96"/>
    </row>
    <row r="83" spans="1:1">
      <c r="A83" s="96"/>
    </row>
    <row r="84" spans="1:1">
      <c r="A84" s="96"/>
    </row>
    <row r="85" spans="1:1">
      <c r="A85" s="96"/>
    </row>
    <row r="86" spans="1:1">
      <c r="A86" s="96"/>
    </row>
    <row r="87" spans="1:1">
      <c r="A87" s="96"/>
    </row>
    <row r="88" spans="1:1">
      <c r="A88" s="96"/>
    </row>
    <row r="89" spans="1:1">
      <c r="A89" s="96"/>
    </row>
    <row r="90" spans="1:1">
      <c r="A90" s="96"/>
    </row>
    <row r="91" spans="1:1">
      <c r="A91" s="96"/>
    </row>
    <row r="92" spans="1:1">
      <c r="A92" s="96"/>
    </row>
    <row r="93" spans="1:1">
      <c r="A93" s="96"/>
    </row>
    <row r="94" spans="1:1">
      <c r="A94" s="96"/>
    </row>
    <row r="95" spans="1:1">
      <c r="A95" s="96"/>
    </row>
    <row r="96" spans="1:1">
      <c r="A96" s="96"/>
    </row>
    <row r="97" spans="1:1">
      <c r="A97" s="96"/>
    </row>
    <row r="98" spans="1:1">
      <c r="A98" s="96"/>
    </row>
    <row r="99" spans="1:1">
      <c r="A99" s="96"/>
    </row>
    <row r="100" spans="1:1">
      <c r="A100" s="96"/>
    </row>
    <row r="101" spans="1:1">
      <c r="A101" s="96"/>
    </row>
    <row r="102" spans="1:1">
      <c r="A102" s="96"/>
    </row>
    <row r="103" spans="1:1">
      <c r="A103" s="96"/>
    </row>
    <row r="104" spans="1:1">
      <c r="A104" s="96"/>
    </row>
    <row r="105" spans="1:1">
      <c r="A105" s="96"/>
    </row>
    <row r="106" spans="1:1">
      <c r="A106" s="96"/>
    </row>
    <row r="107" spans="1:1">
      <c r="A107" s="96"/>
    </row>
    <row r="108" spans="1:1">
      <c r="A108" s="96"/>
    </row>
    <row r="109" spans="1:1">
      <c r="A109" s="96"/>
    </row>
    <row r="110" spans="1:1">
      <c r="A110" s="96"/>
    </row>
    <row r="111" spans="1:1">
      <c r="A111" s="96"/>
    </row>
    <row r="112" spans="1:1">
      <c r="A112" s="96"/>
    </row>
    <row r="113" spans="1:1">
      <c r="A113" s="96"/>
    </row>
    <row r="114" spans="1:1">
      <c r="A114" s="96"/>
    </row>
    <row r="115" spans="1:1">
      <c r="A115" s="96"/>
    </row>
    <row r="116" spans="1:1">
      <c r="A116" s="96"/>
    </row>
    <row r="117" spans="1:1">
      <c r="A117" s="96"/>
    </row>
    <row r="118" spans="1:1">
      <c r="A118" s="96"/>
    </row>
    <row r="119" spans="1:1">
      <c r="A119" s="96"/>
    </row>
    <row r="120" spans="1:1">
      <c r="A120" s="96"/>
    </row>
    <row r="121" spans="1:1">
      <c r="A121" s="96"/>
    </row>
    <row r="122" spans="1:1">
      <c r="A122" s="96"/>
    </row>
    <row r="123" spans="1:1">
      <c r="A123" s="96"/>
    </row>
    <row r="124" spans="1:1">
      <c r="A124" s="96"/>
    </row>
    <row r="125" spans="1:1">
      <c r="A125" s="96"/>
    </row>
    <row r="126" spans="1:1">
      <c r="A126" s="96"/>
    </row>
    <row r="127" spans="1:1">
      <c r="A127" s="96"/>
    </row>
    <row r="128" spans="1:1">
      <c r="A128" s="96"/>
    </row>
    <row r="129" spans="1:1">
      <c r="A129" s="96"/>
    </row>
    <row r="130" spans="1:1">
      <c r="A130" s="96"/>
    </row>
    <row r="131" spans="1:1">
      <c r="A131" s="96"/>
    </row>
    <row r="132" spans="1:1">
      <c r="A132" s="96"/>
    </row>
    <row r="133" spans="1:1">
      <c r="A133" s="96"/>
    </row>
    <row r="134" spans="1:1">
      <c r="A134" s="96"/>
    </row>
    <row r="135" spans="1:1">
      <c r="A135" s="96"/>
    </row>
    <row r="136" spans="1:1">
      <c r="A136" s="96"/>
    </row>
    <row r="137" spans="1:1">
      <c r="A137" s="96"/>
    </row>
    <row r="138" spans="1:1">
      <c r="A138" s="96"/>
    </row>
    <row r="139" spans="1:1">
      <c r="A139" s="96"/>
    </row>
    <row r="140" spans="1:1">
      <c r="A140" s="96"/>
    </row>
    <row r="141" spans="1:1">
      <c r="A141" s="96"/>
    </row>
    <row r="142" spans="1:1">
      <c r="A142" s="96"/>
    </row>
    <row r="143" spans="1:1">
      <c r="A143" s="96"/>
    </row>
    <row r="144" spans="1:1">
      <c r="A144" s="96"/>
    </row>
    <row r="145" spans="1:1">
      <c r="A145" s="96"/>
    </row>
    <row r="146" spans="1:1">
      <c r="A146" s="96"/>
    </row>
    <row r="147" spans="1:1">
      <c r="A147" s="96"/>
    </row>
    <row r="148" spans="1:1">
      <c r="A148" s="96"/>
    </row>
    <row r="149" spans="1:1">
      <c r="A149" s="96"/>
    </row>
    <row r="150" spans="1:1">
      <c r="A150" s="96"/>
    </row>
    <row r="151" spans="1:1">
      <c r="A151" s="96"/>
    </row>
    <row r="152" spans="1:1">
      <c r="A152" s="96"/>
    </row>
    <row r="153" spans="1:1">
      <c r="A153" s="96"/>
    </row>
    <row r="154" spans="1:1">
      <c r="A154" s="96"/>
    </row>
    <row r="155" spans="1:1">
      <c r="A155" s="96"/>
    </row>
    <row r="156" spans="1:1">
      <c r="A156" s="96"/>
    </row>
    <row r="157" spans="1:1">
      <c r="A157" s="96"/>
    </row>
    <row r="158" spans="1:1">
      <c r="A158" s="96"/>
    </row>
    <row r="159" spans="1:1">
      <c r="A159" s="96"/>
    </row>
    <row r="160" spans="1:1">
      <c r="A160" s="96"/>
    </row>
    <row r="161" spans="1:1">
      <c r="A161" s="96"/>
    </row>
    <row r="162" spans="1:1">
      <c r="A162" s="96"/>
    </row>
    <row r="163" spans="1:1">
      <c r="A163" s="96"/>
    </row>
    <row r="164" spans="1:1">
      <c r="A164" s="96"/>
    </row>
  </sheetData>
  <sheetProtection algorithmName="SHA-512" hashValue="Bb0VeZjM4aznCqoiyTjf8ZikfkK4U+UC1lXOJByVlaGQ/jipQTcnDGxP2kY6rTYVvLHPlfhukqinUvBgtbyslg==" saltValue="Vh/xcrFMHT2n/vwyK8NKnA==" spinCount="100000" sheet="1" objects="1" scenarios="1"/>
  <hyperlinks>
    <hyperlink ref="D16" r:id="rId1" xr:uid="{00000000-0004-0000-0500-000000000000}"/>
    <hyperlink ref="D18" r:id="rId2" xr:uid="{00000000-0004-0000-0500-000001000000}"/>
    <hyperlink ref="D19" r:id="rId3" xr:uid="{00000000-0004-0000-0500-000002000000}"/>
    <hyperlink ref="D13" r:id="rId4" xr:uid="{00000000-0004-0000-0500-000003000000}"/>
    <hyperlink ref="D21" r:id="rId5" location="gid=3" display="https://docs.google.com/spreadsheet/ccc?key=0AonYZs4MzlZbdHlfd0F1QlAxYjgtOW53ZXNOZ0JzNVE - gid=3" xr:uid="{00000000-0004-0000-0500-000004000000}"/>
    <hyperlink ref="D10" r:id="rId6" xr:uid="{00000000-0004-0000-0500-000005000000}"/>
    <hyperlink ref="D12" r:id="rId7" xr:uid="{00000000-0004-0000-0500-000006000000}"/>
    <hyperlink ref="D24" r:id="rId8" location="home" xr:uid="{00000000-0004-0000-0500-000007000000}"/>
    <hyperlink ref="D25" r:id="rId9" xr:uid="{00000000-0004-0000-0500-000008000000}"/>
    <hyperlink ref="D6" r:id="rId10" xr:uid="{00000000-0004-0000-0500-000009000000}"/>
    <hyperlink ref="D8" r:id="rId11" xr:uid="{00000000-0004-0000-0500-00000A000000}"/>
    <hyperlink ref="D15" r:id="rId12" xr:uid="{00000000-0004-0000-0500-00000B000000}"/>
    <hyperlink ref="A1" location="'Good-Guide Home'!A1" display="Good-Guide.xlsx - Home" xr:uid="{00000000-0004-0000-0500-00000C000000}"/>
    <hyperlink ref="D22" r:id="rId13" xr:uid="{00000000-0004-0000-0500-00000D000000}"/>
    <hyperlink ref="D14" r:id="rId14" xr:uid="{00000000-0004-0000-0500-00000E000000}"/>
  </hyperlinks>
  <pageMargins left="0.7" right="0.7" top="0.75" bottom="0.75" header="0.3" footer="0.3"/>
  <pageSetup paperSize="9" orientation="portrait" r:id="rId1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11"/>
  <sheetViews>
    <sheetView workbookViewId="0">
      <pane ySplit="2" topLeftCell="A3" activePane="bottomLeft" state="frozen"/>
      <selection pane="bottomLeft"/>
    </sheetView>
  </sheetViews>
  <sheetFormatPr baseColWidth="10" defaultColWidth="9.1640625" defaultRowHeight="15"/>
  <cols>
    <col min="1" max="1" width="40.33203125" style="48" customWidth="1"/>
    <col min="2" max="2" width="41.6640625" style="48" customWidth="1"/>
    <col min="3" max="16384" width="9.1640625" style="48"/>
  </cols>
  <sheetData>
    <row r="1" spans="1:2">
      <c r="A1" s="236" t="s">
        <v>817</v>
      </c>
      <c r="B1" s="237"/>
    </row>
    <row r="2" spans="1:2" ht="26">
      <c r="A2" s="110" t="s">
        <v>840</v>
      </c>
    </row>
    <row r="3" spans="1:2">
      <c r="A3" s="259"/>
      <c r="B3" s="259"/>
    </row>
    <row r="4" spans="1:2" ht="20">
      <c r="A4" s="77" t="s">
        <v>1321</v>
      </c>
      <c r="B4" s="76"/>
    </row>
    <row r="5" spans="1:2" ht="76.5" customHeight="1">
      <c r="A5" s="259" t="s">
        <v>1433</v>
      </c>
      <c r="B5" s="259"/>
    </row>
    <row r="7" spans="1:2" ht="19">
      <c r="A7" s="79" t="s">
        <v>1434</v>
      </c>
    </row>
    <row r="8" spans="1:2" ht="93" customHeight="1">
      <c r="A8" s="259" t="s">
        <v>1435</v>
      </c>
      <c r="B8" s="259"/>
    </row>
    <row r="10" spans="1:2" ht="19">
      <c r="A10" s="79" t="s">
        <v>1322</v>
      </c>
    </row>
    <row r="11" spans="1:2" ht="243" customHeight="1">
      <c r="A11" s="259" t="s">
        <v>1436</v>
      </c>
      <c r="B11" s="259"/>
    </row>
  </sheetData>
  <sheetProtection algorithmName="SHA-512" hashValue="TEV9Z6EMt/wZRUPa2rQNaJC5ao2jIfA4MMfczRFTIZajUQBmHReFPWZHxFM2FO4wpvpt+rT5JMkgg+XuTEAbMw==" saltValue="LHeMHQE9N7AQWf09CWPc0Q==" spinCount="100000" sheet="1" objects="1" scenarios="1"/>
  <mergeCells count="4">
    <mergeCell ref="A3:B3"/>
    <mergeCell ref="A5:B5"/>
    <mergeCell ref="A8:B8"/>
    <mergeCell ref="A11:B11"/>
  </mergeCells>
  <hyperlinks>
    <hyperlink ref="A1" location="'Good-Guide Home'!A1" display="Good-Guide.xlsx - Home" xr:uid="{00000000-0004-0000-0600-000000000000}"/>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14"/>
  <sheetViews>
    <sheetView workbookViewId="0">
      <pane ySplit="2" topLeftCell="A3" activePane="bottomLeft" state="frozen"/>
      <selection pane="bottomLeft"/>
    </sheetView>
  </sheetViews>
  <sheetFormatPr baseColWidth="10" defaultColWidth="9.1640625" defaultRowHeight="15"/>
  <cols>
    <col min="1" max="1" width="46.6640625" style="76" customWidth="1"/>
    <col min="2" max="2" width="46" style="76" customWidth="1"/>
    <col min="3" max="16384" width="9.1640625" style="48"/>
  </cols>
  <sheetData>
    <row r="1" spans="1:2">
      <c r="A1" s="236" t="s">
        <v>817</v>
      </c>
      <c r="B1" s="238" t="s">
        <v>821</v>
      </c>
    </row>
    <row r="2" spans="1:2" ht="31">
      <c r="A2" s="59" t="s">
        <v>1299</v>
      </c>
      <c r="B2" s="48"/>
    </row>
    <row r="3" spans="1:2" ht="20">
      <c r="A3" s="77" t="s">
        <v>1300</v>
      </c>
    </row>
    <row r="4" spans="1:2" ht="45.75" customHeight="1">
      <c r="A4" s="259" t="s">
        <v>1301</v>
      </c>
      <c r="B4" s="259"/>
    </row>
    <row r="6" spans="1:2" ht="19">
      <c r="A6" s="79" t="s">
        <v>1303</v>
      </c>
    </row>
    <row r="7" spans="1:2" ht="108.75" customHeight="1">
      <c r="A7" s="259" t="s">
        <v>1431</v>
      </c>
      <c r="B7" s="259"/>
    </row>
    <row r="9" spans="1:2" ht="19">
      <c r="A9" s="79" t="s">
        <v>1302</v>
      </c>
    </row>
    <row r="10" spans="1:2" ht="170.25" customHeight="1">
      <c r="A10" s="259" t="s">
        <v>1432</v>
      </c>
      <c r="B10" s="259"/>
    </row>
    <row r="12" spans="1:2" ht="19">
      <c r="A12" s="79" t="s">
        <v>1305</v>
      </c>
    </row>
    <row r="13" spans="1:2" ht="16">
      <c r="A13" s="80" t="s">
        <v>1399</v>
      </c>
    </row>
    <row r="14" spans="1:2" ht="16">
      <c r="A14" s="80" t="s">
        <v>1304</v>
      </c>
    </row>
  </sheetData>
  <sheetProtection algorithmName="SHA-512" hashValue="OqRRSIBEF8uhHcFk7ON9PIL6xpIc7GQ08RLrTtOFsECc+61l6etYpeftk8DzgBlD0U7EhFTfacpGzYEXooq5rQ==" saltValue="i6nA77DlWJwHOEWa/5/wfA==" spinCount="100000" sheet="1" objects="1" scenarios="1"/>
  <mergeCells count="3">
    <mergeCell ref="A4:B4"/>
    <mergeCell ref="A10:B10"/>
    <mergeCell ref="A7:B7"/>
  </mergeCells>
  <hyperlinks>
    <hyperlink ref="A1" location="'Good-Guide Home'!A1" display="Good-Guide.xlsx - Home" xr:uid="{00000000-0004-0000-0700-000000000000}"/>
    <hyperlink ref="A13" location="'Sector data'!E4" display="Sector data" xr:uid="{00000000-0004-0000-0700-000001000000}"/>
    <hyperlink ref="A14" location="'Country profile'!B4" display="Country profiles" xr:uid="{00000000-0004-0000-0700-000002000000}"/>
    <hyperlink ref="B1" location="'About us'!A1" display="About us" xr:uid="{00000000-0004-0000-0700-000003000000}"/>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54"/>
  <sheetViews>
    <sheetView workbookViewId="0">
      <pane ySplit="2" topLeftCell="A3" activePane="bottomLeft" state="frozen"/>
      <selection pane="bottomLeft"/>
    </sheetView>
  </sheetViews>
  <sheetFormatPr baseColWidth="10" defaultColWidth="9.1640625" defaultRowHeight="15"/>
  <cols>
    <col min="1" max="1" width="121.83203125" style="51" customWidth="1"/>
    <col min="2" max="16384" width="9.1640625" style="51"/>
  </cols>
  <sheetData>
    <row r="1" spans="1:1">
      <c r="A1" s="231" t="s">
        <v>817</v>
      </c>
    </row>
    <row r="2" spans="1:1" ht="31">
      <c r="A2" s="102" t="s">
        <v>821</v>
      </c>
    </row>
    <row r="3" spans="1:1" ht="19">
      <c r="A3" s="54"/>
    </row>
    <row r="4" spans="1:1" ht="19">
      <c r="A4" s="58" t="s">
        <v>822</v>
      </c>
    </row>
    <row r="5" spans="1:1" ht="16">
      <c r="A5" s="55" t="s">
        <v>823</v>
      </c>
    </row>
    <row r="6" spans="1:1" ht="16">
      <c r="A6" s="55" t="s">
        <v>1356</v>
      </c>
    </row>
    <row r="7" spans="1:1">
      <c r="A7" s="55"/>
    </row>
    <row r="8" spans="1:1" ht="19">
      <c r="A8" s="58" t="s">
        <v>1292</v>
      </c>
    </row>
    <row r="9" spans="1:1" ht="32">
      <c r="A9" s="67" t="s">
        <v>1293</v>
      </c>
    </row>
    <row r="10" spans="1:1">
      <c r="A10" s="55"/>
    </row>
    <row r="11" spans="1:1" ht="19">
      <c r="A11" s="58" t="s">
        <v>825</v>
      </c>
    </row>
    <row r="12" spans="1:1" ht="48">
      <c r="A12" s="55" t="s">
        <v>1437</v>
      </c>
    </row>
    <row r="13" spans="1:1">
      <c r="A13" s="55"/>
    </row>
    <row r="14" spans="1:1" ht="19">
      <c r="A14" s="58" t="s">
        <v>826</v>
      </c>
    </row>
    <row r="15" spans="1:1" ht="32">
      <c r="A15" s="55" t="s">
        <v>827</v>
      </c>
    </row>
    <row r="16" spans="1:1">
      <c r="A16" s="56" t="s">
        <v>834</v>
      </c>
    </row>
    <row r="17" spans="1:1">
      <c r="A17" s="56" t="s">
        <v>1438</v>
      </c>
    </row>
    <row r="18" spans="1:1">
      <c r="A18" s="56" t="s">
        <v>835</v>
      </c>
    </row>
    <row r="19" spans="1:1">
      <c r="A19" s="56" t="s">
        <v>836</v>
      </c>
    </row>
    <row r="20" spans="1:1">
      <c r="A20" s="56" t="s">
        <v>837</v>
      </c>
    </row>
    <row r="21" spans="1:1">
      <c r="A21" s="56"/>
    </row>
    <row r="22" spans="1:1" ht="19">
      <c r="A22" s="58" t="s">
        <v>828</v>
      </c>
    </row>
    <row r="23" spans="1:1" ht="48">
      <c r="A23" s="55" t="s">
        <v>1439</v>
      </c>
    </row>
    <row r="24" spans="1:1" ht="16">
      <c r="A24" s="55" t="s">
        <v>1440</v>
      </c>
    </row>
    <row r="25" spans="1:1" ht="16">
      <c r="A25" s="55" t="s">
        <v>1442</v>
      </c>
    </row>
    <row r="26" spans="1:1" ht="16">
      <c r="A26" s="55" t="s">
        <v>1441</v>
      </c>
    </row>
    <row r="27" spans="1:1">
      <c r="A27" s="55"/>
    </row>
    <row r="28" spans="1:1" ht="19">
      <c r="A28" s="58" t="s">
        <v>829</v>
      </c>
    </row>
    <row r="29" spans="1:1" ht="32">
      <c r="A29" s="55" t="s">
        <v>1443</v>
      </c>
    </row>
    <row r="30" spans="1:1" ht="32">
      <c r="A30" s="55" t="s">
        <v>830</v>
      </c>
    </row>
    <row r="31" spans="1:1">
      <c r="A31" s="55"/>
    </row>
    <row r="32" spans="1:1" ht="19">
      <c r="A32" s="58" t="s">
        <v>831</v>
      </c>
    </row>
    <row r="33" spans="1:1" ht="16">
      <c r="A33" s="91" t="s">
        <v>1313</v>
      </c>
    </row>
    <row r="34" spans="1:1" ht="91.5" customHeight="1">
      <c r="A34" s="55" t="s">
        <v>1430</v>
      </c>
    </row>
    <row r="35" spans="1:1" ht="16">
      <c r="A35" s="109" t="s">
        <v>1341</v>
      </c>
    </row>
    <row r="36" spans="1:1">
      <c r="A36" s="109"/>
    </row>
    <row r="37" spans="1:1" ht="16">
      <c r="A37" s="91" t="s">
        <v>1423</v>
      </c>
    </row>
    <row r="38" spans="1:1" ht="48">
      <c r="A38" s="55" t="s">
        <v>1426</v>
      </c>
    </row>
    <row r="40" spans="1:1" ht="16">
      <c r="A40" s="91" t="s">
        <v>1424</v>
      </c>
    </row>
    <row r="41" spans="1:1" ht="64">
      <c r="A41" s="55" t="s">
        <v>1425</v>
      </c>
    </row>
    <row r="42" spans="1:1">
      <c r="A42" s="55"/>
    </row>
    <row r="43" spans="1:1" ht="16">
      <c r="A43" s="91" t="s">
        <v>1428</v>
      </c>
    </row>
    <row r="44" spans="1:1" ht="48">
      <c r="A44" s="55" t="s">
        <v>1429</v>
      </c>
    </row>
    <row r="46" spans="1:1" ht="19">
      <c r="A46" s="58" t="s">
        <v>1294</v>
      </c>
    </row>
    <row r="47" spans="1:1" ht="80">
      <c r="A47" s="55" t="s">
        <v>1444</v>
      </c>
    </row>
    <row r="48" spans="1:1">
      <c r="A48" s="55"/>
    </row>
    <row r="49" spans="1:1" ht="16">
      <c r="A49" s="55" t="s">
        <v>824</v>
      </c>
    </row>
    <row r="50" spans="1:1" ht="16">
      <c r="A50" s="55" t="s">
        <v>832</v>
      </c>
    </row>
    <row r="51" spans="1:1" ht="16">
      <c r="A51" s="55" t="s">
        <v>1314</v>
      </c>
    </row>
    <row r="52" spans="1:1" ht="16">
      <c r="A52" s="55" t="s">
        <v>833</v>
      </c>
    </row>
    <row r="54" spans="1:1" ht="64">
      <c r="A54" s="55" t="s">
        <v>1427</v>
      </c>
    </row>
  </sheetData>
  <sheetProtection algorithmName="SHA-512" hashValue="fNLL0ZZl4n00ab+1xOMRf0z9tzSLxxxDMzmoUV6n7G2Gw2scfqTd6jxHTf6ChPfS4DfX/S3ysFb1Rn5r/jBCFQ==" saltValue="mND5dv6o9OCIo4IWKRd8zg==" spinCount="100000" sheet="1" objects="1" scenarios="1"/>
  <hyperlinks>
    <hyperlink ref="A1" location="'Good-Guide Home'!A1" display="Good-Guide.xlsx - Home" xr:uid="{00000000-0004-0000-0800-000000000000}"/>
    <hyperlink ref="A35" r:id="rId1" xr:uid="{00000000-0004-0000-0800-00000100000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17</vt:i4>
      </vt:variant>
      <vt:variant>
        <vt:lpstr>Named Ranges</vt:lpstr>
      </vt:variant>
      <vt:variant>
        <vt:i4>15</vt:i4>
      </vt:variant>
    </vt:vector>
  </HeadingPairs>
  <TitlesOfParts>
    <vt:vector size="32" baseType="lpstr">
      <vt:lpstr>Good-Guide Home</vt:lpstr>
      <vt:lpstr>Country profile</vt:lpstr>
      <vt:lpstr>Sector data</vt:lpstr>
      <vt:lpstr>Main data table</vt:lpstr>
      <vt:lpstr>Classification of needs</vt:lpstr>
      <vt:lpstr>Data sources</vt:lpstr>
      <vt:lpstr>Methodology</vt:lpstr>
      <vt:lpstr>How to use the GG</vt:lpstr>
      <vt:lpstr>About us</vt:lpstr>
      <vt:lpstr>Data</vt:lpstr>
      <vt:lpstr>Countries</vt:lpstr>
      <vt:lpstr>Country codes</vt:lpstr>
      <vt:lpstr>Sectors and inds</vt:lpstr>
      <vt:lpstr>Country autotext a</vt:lpstr>
      <vt:lpstr>Country profile analysis a</vt:lpstr>
      <vt:lpstr>HDI</vt:lpstr>
      <vt:lpstr>Sector lookup names</vt:lpstr>
      <vt:lpstr>Countries</vt:lpstr>
      <vt:lpstr>CountriesHDIdata</vt:lpstr>
      <vt:lpstr>CountryCodes</vt:lpstr>
      <vt:lpstr>Data</vt:lpstr>
      <vt:lpstr>DataSources</vt:lpstr>
      <vt:lpstr>DevNeedsRanks</vt:lpstr>
      <vt:lpstr>EconomicDevelopmentRanks</vt:lpstr>
      <vt:lpstr>HDI</vt:lpstr>
      <vt:lpstr>HumanNeedsRanks</vt:lpstr>
      <vt:lpstr>MainDataTable</vt:lpstr>
      <vt:lpstr>NeedsGraphData</vt:lpstr>
      <vt:lpstr>SectorData</vt:lpstr>
      <vt:lpstr>SectorIndicators</vt:lpstr>
      <vt:lpstr>SectorLookupNames</vt:lpstr>
      <vt:lpstr>SelectSector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Jeremy</dc:creator>
  <cp:lastModifiedBy>Lucy Johnston</cp:lastModifiedBy>
  <dcterms:created xsi:type="dcterms:W3CDTF">2013-09-09T15:03:15Z</dcterms:created>
  <dcterms:modified xsi:type="dcterms:W3CDTF">2025-04-14T10:57:54Z</dcterms:modified>
</cp:coreProperties>
</file>